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autoCompressPictures="0" defaultThemeVersion="124226"/>
  <mc:AlternateContent xmlns:mc="http://schemas.openxmlformats.org/markup-compatibility/2006">
    <mc:Choice Requires="x15">
      <x15ac:absPath xmlns:x15ac="http://schemas.microsoft.com/office/spreadsheetml/2010/11/ac" url="C:\Users\ramir9v\Desktop\RAP\ADMINISTRATIVE &amp; POLICY UNIT\CPI, RELOCATION, BANKING &amp; OTHER CALCULATORS\Banking Calculator\"/>
    </mc:Choice>
  </mc:AlternateContent>
  <xr:revisionPtr revIDLastSave="0" documentId="13_ncr:1_{4F1E8348-6252-41B5-B3D7-9A1FB4393DF0}" xr6:coauthVersionLast="47" xr6:coauthVersionMax="47" xr10:uidLastSave="{00000000-0000-0000-0000-000000000000}"/>
  <bookViews>
    <workbookView xWindow="1632" yWindow="312" windowWidth="20856" windowHeight="11928" xr2:uid="{00000000-000D-0000-FFFF-FFFF00000000}"/>
  </bookViews>
  <sheets>
    <sheet name="Sheet1" sheetId="1" r:id="rId1"/>
  </sheets>
  <definedNames>
    <definedName name="CPIRATE">Sheet1!$J$20:$K$32</definedName>
    <definedName name="MaxRate">Sheet1!$J$37:$K$43</definedName>
    <definedName name="_xlnm.Print_Area" localSheetId="0">Sheet1!$B$1:$H$61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21" i="1" l="1"/>
  <c r="D14" i="1"/>
  <c r="E36" i="1"/>
  <c r="H32" i="1" l="1"/>
  <c r="D15" i="1"/>
  <c r="E35" i="1" s="1"/>
  <c r="E38" i="1" l="1"/>
  <c r="E39" i="1" s="1"/>
  <c r="E37" i="1"/>
  <c r="B32" i="1"/>
  <c r="E43" i="1" l="1"/>
  <c r="D48" i="1"/>
  <c r="B31" i="1"/>
  <c r="F31" i="1" s="1"/>
  <c r="B30" i="1" l="1"/>
  <c r="F30" i="1" s="1"/>
  <c r="G31" i="1"/>
  <c r="H31" i="1" s="1"/>
  <c r="B29" i="1" l="1"/>
  <c r="F29" i="1" s="1"/>
  <c r="G30" i="1"/>
  <c r="H30" i="1" s="1"/>
  <c r="B28" i="1" l="1"/>
  <c r="F28" i="1" s="1"/>
  <c r="G29" i="1"/>
  <c r="H29" i="1" s="1"/>
  <c r="B27" i="1" l="1"/>
  <c r="F27" i="1" s="1"/>
  <c r="G28" i="1"/>
  <c r="H28" i="1" s="1"/>
  <c r="B26" i="1" l="1"/>
  <c r="F26" i="1" s="1"/>
  <c r="G27" i="1"/>
  <c r="H27" i="1" s="1"/>
  <c r="B25" i="1" l="1"/>
  <c r="F25" i="1" s="1"/>
  <c r="G26" i="1"/>
  <c r="H26" i="1" s="1"/>
  <c r="B24" i="1" l="1"/>
  <c r="F24" i="1" s="1"/>
  <c r="G25" i="1"/>
  <c r="H25" i="1" s="1"/>
  <c r="B23" i="1" l="1"/>
  <c r="F23" i="1" s="1"/>
  <c r="G24" i="1"/>
  <c r="H24" i="1" s="1"/>
  <c r="B22" i="1" l="1"/>
  <c r="F22" i="1" s="1"/>
  <c r="G23" i="1"/>
  <c r="H23" i="1" s="1"/>
  <c r="B21" i="1" l="1"/>
  <c r="G22" i="1"/>
  <c r="H22" i="1" s="1"/>
  <c r="G21" i="1" l="1"/>
  <c r="H21" i="1" s="1"/>
  <c r="E40" i="1" s="1"/>
  <c r="E41" i="1" s="1"/>
  <c r="E42" i="1" s="1"/>
  <c r="E44"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Barbara Cohen</author>
    <author>Microsoft Office User</author>
  </authors>
  <commentList>
    <comment ref="D10" authorId="0" shapeId="0" xr:uid="{00000000-0006-0000-0000-000001000000}">
      <text>
        <r>
          <rPr>
            <sz val="10"/>
            <color rgb="FF000000"/>
            <rFont val="Arial"/>
            <family val="34"/>
          </rPr>
          <t xml:space="preserve">Enter the date the tenant moved into the unit.
</t>
        </r>
      </text>
    </comment>
    <comment ref="D11" authorId="1" shapeId="0" xr:uid="{CCE6D9F9-2E24-5E46-8B8C-87426B42A9DD}">
      <text>
        <r>
          <rPr>
            <sz val="10"/>
            <color rgb="FF000000"/>
            <rFont val="Arial"/>
            <family val="34"/>
          </rPr>
          <t xml:space="preserve">The date of the proposed increase.
</t>
        </r>
      </text>
    </comment>
    <comment ref="D12" authorId="0" shapeId="0" xr:uid="{00000000-0006-0000-0000-000002000000}">
      <text>
        <r>
          <rPr>
            <sz val="10"/>
            <color rgb="FF000000"/>
            <rFont val="Arial"/>
            <family val="2"/>
          </rPr>
          <t>Enter current base rent. (Subtract any current capital improvement pass-throughs).</t>
        </r>
      </text>
    </comment>
    <comment ref="D13" authorId="0" shapeId="0" xr:uid="{00000000-0006-0000-0000-000004000000}">
      <text>
        <r>
          <rPr>
            <sz val="10"/>
            <color rgb="FF000000"/>
            <rFont val="Arial"/>
            <family val="2"/>
          </rPr>
          <t xml:space="preserve">Enter dollar amount of any currently imposed capital improvement pass-through for this unit.
</t>
        </r>
      </text>
    </comment>
    <comment ref="D15" authorId="0" shapeId="0" xr:uid="{00000000-0006-0000-0000-000005000000}">
      <text>
        <r>
          <rPr>
            <sz val="10"/>
            <color rgb="FF000000"/>
            <rFont val="Arial"/>
            <family val="34"/>
          </rPr>
          <t xml:space="preserve">This date is calculated as either the move in date, or 6 years before effective date of increase, whichever is more recent.
</t>
        </r>
      </text>
    </comment>
    <comment ref="D16" authorId="0" shapeId="0" xr:uid="{00000000-0006-0000-0000-000006000000}">
      <text>
        <r>
          <rPr>
            <sz val="10"/>
            <color rgb="FF000000"/>
            <rFont val="Arial"/>
            <family val="34"/>
          </rPr>
          <t xml:space="preserve">Enter rent amount at move in or 11 years ago, whichever is more recent.  
</t>
        </r>
      </text>
    </comment>
    <comment ref="C19" authorId="1" shapeId="0" xr:uid="{9955DFC4-E041-934D-B3C3-69F6BD0ED172}">
      <text>
        <r>
          <rPr>
            <sz val="10"/>
            <color rgb="FF000000"/>
            <rFont val="Arial"/>
            <family val="34"/>
          </rPr>
          <t>If the owner was ever granted or ever took a debt service or fair return increase, insert it in the proper year.</t>
        </r>
      </text>
    </comment>
    <comment ref="D19" authorId="1" shapeId="0" xr:uid="{8324591B-5C90-CB47-AE43-769EAAB8B0A5}">
      <text>
        <r>
          <rPr>
            <sz val="10"/>
            <color rgb="FF000000"/>
            <rFont val="Arial"/>
            <family val="34"/>
          </rPr>
          <t>If the owner was ever  granted or took an Increased Housing Service Cost increase, insert it here in the proper year.</t>
        </r>
      </text>
    </comment>
    <comment ref="E19" authorId="1" shapeId="0" xr:uid="{73FA3B4F-E1ED-3148-978C-33937189123A}">
      <text>
        <r>
          <rPr>
            <sz val="10"/>
            <color rgb="FF000000"/>
            <rFont val="Calibri"/>
            <family val="2"/>
          </rPr>
          <t xml:space="preserve">If the owner reduced the rent at any time, enter the reduction as a negative number in the year in which it was reduced.
</t>
        </r>
      </text>
    </comment>
    <comment ref="H19" authorId="1" shapeId="0" xr:uid="{FE1D7EFE-A8C3-8B4D-AA06-84A885C91D4B}">
      <text>
        <r>
          <rPr>
            <sz val="10"/>
            <color rgb="FF000000"/>
            <rFont val="Arial"/>
            <family val="34"/>
          </rPr>
          <t>The resulting figure shows the base rent ceiling, which shows what the rent would have been had the owner increased the rent on the anniversary date by the CPI in every year. This is not necessarily the "allowable rent."</t>
        </r>
      </text>
    </comment>
    <comment ref="E35" authorId="1" shapeId="0" xr:uid="{212F08E2-36CC-4721-99D1-8A07A9241183}">
      <text>
        <r>
          <rPr>
            <sz val="10"/>
            <color rgb="FF000000"/>
            <rFont val="Arial"/>
            <family val="34"/>
          </rPr>
          <t xml:space="preserve">This amount is calculated from the entry in D12..
</t>
        </r>
      </text>
    </comment>
    <comment ref="E36" authorId="1" shapeId="0" xr:uid="{D2D62CA8-645C-428E-B832-8A6A931599F9}">
      <text>
        <r>
          <rPr>
            <sz val="10"/>
            <color rgb="FF000000"/>
            <rFont val="Arial"/>
            <family val="2"/>
          </rPr>
          <t>This amount is either 3 times the current CPI or the % allowed by City law, whichever is smaller.</t>
        </r>
        <r>
          <rPr>
            <sz val="10"/>
            <color rgb="FF000000"/>
            <rFont val="Arial"/>
            <family val="34"/>
          </rPr>
          <t xml:space="preserve">
</t>
        </r>
      </text>
    </comment>
    <comment ref="E37" authorId="1" shapeId="0" xr:uid="{83A746CF-EC1E-4A44-879F-B72A468A4EA6}">
      <text>
        <r>
          <rPr>
            <sz val="10"/>
            <color rgb="FF000000"/>
            <rFont val="Arial"/>
            <family val="34"/>
          </rPr>
          <t xml:space="preserve">This amount is calculated by multiplying the base rent by the maximum rent increase limit for the proper time period.
</t>
        </r>
        <r>
          <rPr>
            <sz val="10"/>
            <color rgb="FF000000"/>
            <rFont val="Arial"/>
            <family val="34"/>
          </rPr>
          <t xml:space="preserve">
</t>
        </r>
      </text>
    </comment>
    <comment ref="E38" authorId="1" shapeId="0" xr:uid="{ACAA01A3-3F43-45B5-A894-2200134BD044}">
      <text>
        <r>
          <rPr>
            <sz val="10"/>
            <color rgb="FF000000"/>
            <rFont val="Arial"/>
            <family val="34"/>
          </rPr>
          <t xml:space="preserve">This amount is calculated from the CPI rate chart. 
</t>
        </r>
      </text>
    </comment>
    <comment ref="E39" authorId="0" shapeId="0" xr:uid="{8492ACE2-B4D3-426C-94EF-D78B26F3EFAF}">
      <text>
        <r>
          <rPr>
            <sz val="10"/>
            <color rgb="FF000000"/>
            <rFont val="Arial"/>
            <family val="34"/>
          </rPr>
          <t xml:space="preserve">This amount is calcuated by multiplying the base rent by the allowable CPI increase.
</t>
        </r>
        <r>
          <rPr>
            <sz val="9"/>
            <color rgb="FF000000"/>
            <rFont val="Calibri"/>
            <family val="2"/>
          </rPr>
          <t xml:space="preserve">
</t>
        </r>
      </text>
    </comment>
    <comment ref="E40" authorId="1" shapeId="0" xr:uid="{C84B09C9-ED29-4530-ABBF-569A0A7127A4}">
      <text>
        <r>
          <rPr>
            <sz val="10"/>
            <color rgb="FF000000"/>
            <rFont val="Arial"/>
            <family val="34"/>
          </rPr>
          <t xml:space="preserve">This number represents the total of the "banked" rent increases. (Note, it does not mean that the owner is entitled to this whole amount at this time.)
</t>
        </r>
      </text>
    </comment>
    <comment ref="E41" authorId="1" shapeId="0" xr:uid="{666097AE-498B-4A4D-9D00-1F3D56B95B2C}">
      <text>
        <r>
          <rPr>
            <sz val="10"/>
            <color rgb="FF000000"/>
            <rFont val="Arial"/>
            <family val="34"/>
          </rPr>
          <t xml:space="preserve">This amount adds together the current CPI plus the banked amount. (Note: the cell does not reflect the allowable increase.)
</t>
        </r>
      </text>
    </comment>
    <comment ref="E43" authorId="1" shapeId="0" xr:uid="{14442565-9C26-FC49-9DF0-E99855211618}">
      <text>
        <r>
          <rPr>
            <sz val="9"/>
            <color rgb="FF000000"/>
            <rFont val="+mn-lt"/>
            <charset val="1"/>
          </rPr>
          <t xml:space="preserve">This cell is filled in automatically if the user has input a prior capital improvement pass-through in cell D13 above
</t>
        </r>
      </text>
    </comment>
    <comment ref="E44" authorId="1" shapeId="0" xr:uid="{8CFB03C8-1B33-614D-AADD-8D2F7758C134}">
      <text>
        <r>
          <rPr>
            <sz val="10"/>
            <color rgb="FF000000"/>
            <rFont val="Tahoma"/>
            <family val="2"/>
          </rPr>
          <t xml:space="preserve">
</t>
        </r>
        <r>
          <rPr>
            <sz val="9"/>
            <color rgb="FF000000"/>
            <rFont val="+mn-lt"/>
            <charset val="1"/>
          </rPr>
          <t>The maximum allowable rent before consideration of any other possible increase.</t>
        </r>
      </text>
    </comment>
    <comment ref="B48" authorId="1" shapeId="0" xr:uid="{001BE2AA-EB76-D949-B738-87D583BFBE88}">
      <text>
        <r>
          <rPr>
            <b/>
            <sz val="10"/>
            <color rgb="FF000000"/>
            <rFont val="Arial"/>
            <family val="34"/>
          </rPr>
          <t xml:space="preserve">Owner input: the dollar amount of
</t>
        </r>
        <r>
          <rPr>
            <b/>
            <sz val="10"/>
            <color rgb="FF000000"/>
            <rFont val="Arial"/>
            <family val="34"/>
          </rPr>
          <t>the banked increases taken by owner. Cannot exceed the amount in either E40 or E42.</t>
        </r>
      </text>
    </comment>
    <comment ref="C48" authorId="1" shapeId="0" xr:uid="{821B752D-AA93-024E-B8A8-BCAE190BE861}">
      <text>
        <r>
          <rPr>
            <b/>
            <sz val="10"/>
            <color rgb="FF000000"/>
            <rFont val="Arial"/>
            <family val="34"/>
          </rPr>
          <t xml:space="preserve">Owner input: the dollar amount of
</t>
        </r>
        <r>
          <rPr>
            <b/>
            <sz val="10"/>
            <color rgb="FF000000"/>
            <rFont val="Arial"/>
            <family val="34"/>
          </rPr>
          <t xml:space="preserve">the CPI taken with this rent increase. Cannot exceed amount in E39. Also total of B48 and this cell cannot exceed amounts in either D41 or D42.
</t>
        </r>
        <r>
          <rPr>
            <b/>
            <sz val="10"/>
            <color rgb="FF000000"/>
            <rFont val="Arial"/>
            <family val="34"/>
          </rPr>
          <t xml:space="preserve">
</t>
        </r>
        <r>
          <rPr>
            <b/>
            <sz val="10"/>
            <color rgb="FF000000"/>
            <rFont val="Arial"/>
            <family val="34"/>
          </rPr>
          <t xml:space="preserve">
</t>
        </r>
        <r>
          <rPr>
            <b/>
            <sz val="10"/>
            <color rgb="FF000000"/>
            <rFont val="Tahoma"/>
            <family val="2"/>
          </rPr>
          <t xml:space="preserve">
</t>
        </r>
        <r>
          <rPr>
            <b/>
            <sz val="10"/>
            <color rgb="FF000000"/>
            <rFont val="Tahoma"/>
            <family val="2"/>
          </rPr>
          <t xml:space="preserve"> </t>
        </r>
        <r>
          <rPr>
            <sz val="10"/>
            <color rgb="FF000000"/>
            <rFont val="Tahoma"/>
            <family val="2"/>
          </rPr>
          <t xml:space="preserve">
</t>
        </r>
      </text>
    </comment>
    <comment ref="D48" authorId="1" shapeId="0" xr:uid="{67B37670-423C-7741-8E17-188709371E6D}">
      <text>
        <r>
          <rPr>
            <b/>
            <sz val="10"/>
            <color rgb="FF000000"/>
            <rFont val="Tahoma"/>
            <family val="2"/>
          </rPr>
          <t>This number is calculated by adding the two cells to the left. If the increase is too high, you will be told.</t>
        </r>
        <r>
          <rPr>
            <sz val="10"/>
            <color rgb="FF000000"/>
            <rFont val="Tahoma"/>
            <family val="2"/>
          </rPr>
          <t xml:space="preserve">
</t>
        </r>
      </text>
    </comment>
  </commentList>
</comments>
</file>

<file path=xl/sharedStrings.xml><?xml version="1.0" encoding="utf-8"?>
<sst xmlns="http://schemas.openxmlformats.org/spreadsheetml/2006/main" count="59" uniqueCount="58">
  <si>
    <t xml:space="preserve">CITY OF OAKLAND     </t>
  </si>
  <si>
    <t>Department of Housing and Community Development</t>
  </si>
  <si>
    <t>Rent Adjustment Program</t>
  </si>
  <si>
    <t>Oakland, CA 94612</t>
  </si>
  <si>
    <t>(510) 238-3721</t>
  </si>
  <si>
    <t>Initial move-in date</t>
  </si>
  <si>
    <t>Case No.:</t>
  </si>
  <si>
    <t>Effective date of increase</t>
  </si>
  <si>
    <t>Unit:</t>
  </si>
  <si>
    <t>Base rent when calc.begins</t>
  </si>
  <si>
    <t>Date calculation begins</t>
  </si>
  <si>
    <t>ANNUAL INCREASES TABLE</t>
  </si>
  <si>
    <t>Year  Ending</t>
  </si>
  <si>
    <t>Debt Serv. or Fair Return increase</t>
  </si>
  <si>
    <t>CPI Rate beginning:</t>
  </si>
  <si>
    <t>Calculation of Limit on Increase</t>
  </si>
  <si>
    <t xml:space="preserve">Notes:  </t>
  </si>
  <si>
    <t>Rent ceiling w/o other new increases</t>
  </si>
  <si>
    <t>Prior capital improvements recovery</t>
  </si>
  <si>
    <t>http://rapwp.oaklandnet.com/about/rap/</t>
  </si>
  <si>
    <t>250 Frank Ogawa Plaza, Suite 5313</t>
  </si>
  <si>
    <t>Annual CPI Percentage</t>
  </si>
  <si>
    <t>Allowable CPI increase</t>
  </si>
  <si>
    <t>Rent Ceiling</t>
  </si>
  <si>
    <t>Current base rent</t>
  </si>
  <si>
    <t>Current base rent (before increase and without any prior cap. improve pass-throughs)</t>
  </si>
  <si>
    <t>Allowable Percentage CPI increase this year</t>
  </si>
  <si>
    <t>Allowable Increase Based on CPI - Dollar Amount</t>
  </si>
  <si>
    <t xml:space="preserve">Banked Amount </t>
  </si>
  <si>
    <t>Sum of Banking amount and current CPI</t>
  </si>
  <si>
    <t>OWNER FILL IN:</t>
  </si>
  <si>
    <t>Total Increase</t>
  </si>
  <si>
    <t>Banking Dollar Amount</t>
  </si>
  <si>
    <t>CPI Dollar Amount</t>
  </si>
  <si>
    <t>Ceiling on allowable increase - dollar amount</t>
  </si>
  <si>
    <t>Maximum percentage Increase</t>
  </si>
  <si>
    <t>Is there a continuing cap. imp. pass-through?</t>
  </si>
  <si>
    <t>Base Rent Reduction</t>
  </si>
  <si>
    <t xml:space="preserve">Increased Housing Serv. Costs increase  </t>
  </si>
  <si>
    <t>HOVER OVER CELL FOR INSTRUCTIONS</t>
  </si>
  <si>
    <t>ANNUAL AMOUNTS ARE COMPOUNDED</t>
  </si>
  <si>
    <t>INPUT IN YELLOW CELLS ONLY</t>
  </si>
  <si>
    <t xml:space="preserve">MUST FILL IN D10, D11, D12 and D16.     D13 should be filled in if it applies. </t>
  </si>
  <si>
    <t>Total Allowable Increase-  the smaller of "ceiling on allowable increase" and "sum of banking and current CPI"</t>
  </si>
  <si>
    <t>Out of Range</t>
  </si>
  <si>
    <t>2. Rent increases that include banked CPI increases are limited to three times the current annual CPI rate.</t>
  </si>
  <si>
    <t>3.  CPI increases are calculated on the base rent only, excluding capital improvement pass-throughs.</t>
  </si>
  <si>
    <t>4.  The banking limit is calculated on the last rent paid, excluding capital improvement pass-throughs.</t>
  </si>
  <si>
    <t>5.  Debt Service and Fair Return increases include all past annual CPI adjustments.</t>
  </si>
  <si>
    <t>6.  An Increased Housing Service Cost increase takes the place of the current year's CPI adjustment.</t>
  </si>
  <si>
    <t>7. Past increases for unspecified reasons are presumed to be for banking.</t>
  </si>
  <si>
    <t>8. Banked annual increases are compounded.</t>
  </si>
  <si>
    <t>9. The rent increase notice must specify what amount is being taken as the CPI and what is taken for banking and may not exceed the amount specified on the calculator.</t>
  </si>
  <si>
    <t>10. Under the City's March 2020 Eviction Moratorium's rent increase restrictions, which expired on June 30, 2024, no rent increases above the CPI were then allowed.</t>
  </si>
  <si>
    <t>Rent Increase Maximum:</t>
  </si>
  <si>
    <t>Effective date minus 6 years</t>
  </si>
  <si>
    <t>CALCULATION OF DEFERRED CPI INCREASES (BANKING) - use for rent increases effective on or after January 1, 2026</t>
  </si>
  <si>
    <r>
      <t xml:space="preserve">1. Starting on </t>
    </r>
    <r>
      <rPr>
        <b/>
        <sz val="10"/>
        <rFont val="Arial"/>
        <family val="2"/>
      </rPr>
      <t>January 1, 2026</t>
    </r>
    <r>
      <rPr>
        <sz val="10"/>
        <rFont val="Arial"/>
        <family val="2"/>
      </rPr>
      <t xml:space="preserve">, you cannot use banked rent increases after </t>
    </r>
    <r>
      <rPr>
        <b/>
        <sz val="10"/>
        <rFont val="Arial"/>
        <family val="2"/>
      </rPr>
      <t>5 years</t>
    </r>
    <r>
      <rPr>
        <sz val="10"/>
        <rFont val="Arial"/>
        <family val="2"/>
      </rPr>
      <t>. Also, transfer of banking to new property owners is prohibited, except for inheritance transfers between close family members (spouses, parents, siblings, children, or stepchildren), and only if the inheriting owner keeps the property for at least one year.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</si>
</sst>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44" formatCode="_(&quot;$&quot;* #,##0.00_);_(&quot;$&quot;* \(#,##0.00\);_(&quot;$&quot;* &quot;-&quot;??_);_(@_)"/>
    <numFmt numFmtId="43" formatCode="_(* #,##0.00_);_(* \(#,##0.00\);_(* &quot;-&quot;??_);_(@_)"/>
    <numFmt numFmtId="164" formatCode="[$-409]d\-mmm\-yyyy;@"/>
    <numFmt numFmtId="165" formatCode="0.0%"/>
    <numFmt numFmtId="166" formatCode="&quot;$&quot;#,##0.00"/>
  </numFmts>
  <fonts count="30">
    <font>
      <sz val="11"/>
      <color theme="1"/>
      <name val="Calibri"/>
      <family val="2"/>
      <scheme val="minor"/>
    </font>
    <font>
      <sz val="11"/>
      <color theme="1"/>
      <name val="Calibri"/>
      <family val="2"/>
      <scheme val="minor"/>
    </font>
    <font>
      <sz val="10"/>
      <name val="Arial"/>
      <family val="2"/>
    </font>
    <font>
      <b/>
      <sz val="16"/>
      <name val="Univers"/>
      <family val="2"/>
    </font>
    <font>
      <b/>
      <sz val="14"/>
      <name val="Univers"/>
      <family val="2"/>
    </font>
    <font>
      <b/>
      <sz val="9"/>
      <name val="Univers"/>
      <family val="2"/>
    </font>
    <font>
      <b/>
      <sz val="12"/>
      <name val="Univers"/>
      <family val="2"/>
    </font>
    <font>
      <b/>
      <u/>
      <sz val="12"/>
      <name val="Arial"/>
      <family val="2"/>
    </font>
    <font>
      <sz val="12"/>
      <name val="Arial"/>
      <family val="2"/>
    </font>
    <font>
      <b/>
      <sz val="10"/>
      <name val="Arial"/>
      <family val="2"/>
    </font>
    <font>
      <b/>
      <sz val="12"/>
      <name val="Arial"/>
      <family val="2"/>
    </font>
    <font>
      <b/>
      <sz val="9"/>
      <name val="Arial"/>
      <family val="2"/>
    </font>
    <font>
      <b/>
      <sz val="14"/>
      <name val="Arial"/>
      <family val="2"/>
    </font>
    <font>
      <u/>
      <sz val="11"/>
      <color theme="10"/>
      <name val="Calibri"/>
      <family val="2"/>
      <scheme val="minor"/>
    </font>
    <font>
      <u/>
      <sz val="11"/>
      <color theme="11"/>
      <name val="Calibri"/>
      <family val="2"/>
      <scheme val="minor"/>
    </font>
    <font>
      <sz val="9"/>
      <color rgb="FF000000"/>
      <name val="Calibri"/>
      <family val="2"/>
    </font>
    <font>
      <sz val="10"/>
      <color rgb="FF000000"/>
      <name val="Tahoma"/>
      <family val="2"/>
    </font>
    <font>
      <b/>
      <sz val="10"/>
      <color rgb="FF000000"/>
      <name val="Tahoma"/>
      <family val="2"/>
    </font>
    <font>
      <sz val="9"/>
      <color rgb="FF000000"/>
      <name val="+mn-lt"/>
      <charset val="1"/>
    </font>
    <font>
      <sz val="9"/>
      <color theme="1"/>
      <name val="Calibri"/>
      <family val="2"/>
      <scheme val="minor"/>
    </font>
    <font>
      <b/>
      <sz val="10"/>
      <color rgb="FF000000"/>
      <name val="Arial"/>
      <family val="34"/>
    </font>
    <font>
      <sz val="10"/>
      <color rgb="FF000000"/>
      <name val="Arial"/>
      <family val="34"/>
    </font>
    <font>
      <sz val="10"/>
      <color rgb="FF000000"/>
      <name val="Arial"/>
      <family val="2"/>
    </font>
    <font>
      <sz val="10"/>
      <color rgb="FF000000"/>
      <name val="Calibri"/>
      <family val="2"/>
    </font>
    <font>
      <sz val="12"/>
      <color theme="1"/>
      <name val="Arial"/>
      <family val="2"/>
    </font>
    <font>
      <b/>
      <sz val="11"/>
      <color theme="1"/>
      <name val="Calibri"/>
      <family val="2"/>
      <scheme val="minor"/>
    </font>
    <font>
      <b/>
      <sz val="12"/>
      <color theme="1"/>
      <name val="Arial"/>
      <family val="2"/>
    </font>
    <font>
      <b/>
      <i/>
      <sz val="12"/>
      <name val="Arial"/>
      <family val="2"/>
    </font>
    <font>
      <sz val="11"/>
      <name val="Arial"/>
      <family val="2"/>
    </font>
    <font>
      <b/>
      <sz val="11"/>
      <name val="Arial"/>
      <family val="2"/>
    </font>
  </fonts>
  <fills count="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rgb="FFFFFF93"/>
        <bgColor indexed="64"/>
      </patternFill>
    </fill>
    <fill>
      <patternFill patternType="solid">
        <fgColor rgb="FF92D050"/>
        <bgColor indexed="64"/>
      </patternFill>
    </fill>
    <fill>
      <patternFill patternType="solid">
        <fgColor theme="0"/>
        <bgColor indexed="64"/>
      </patternFill>
    </fill>
  </fills>
  <borders count="38">
    <border>
      <left/>
      <right/>
      <top/>
      <bottom/>
      <diagonal/>
    </border>
    <border>
      <left style="thin">
        <color auto="1"/>
      </left>
      <right style="thin">
        <color auto="1"/>
      </right>
      <top style="thin">
        <color auto="1"/>
      </top>
      <bottom style="thin">
        <color auto="1"/>
      </bottom>
      <diagonal/>
    </border>
    <border>
      <left style="thick">
        <color auto="1"/>
      </left>
      <right style="thin">
        <color auto="1"/>
      </right>
      <top style="thick">
        <color auto="1"/>
      </top>
      <bottom style="double">
        <color auto="1"/>
      </bottom>
      <diagonal/>
    </border>
    <border>
      <left style="thick">
        <color auto="1"/>
      </left>
      <right/>
      <top style="thick">
        <color auto="1"/>
      </top>
      <bottom style="double">
        <color auto="1"/>
      </bottom>
      <diagonal/>
    </border>
    <border>
      <left style="thin">
        <color auto="1"/>
      </left>
      <right style="thin">
        <color auto="1"/>
      </right>
      <top style="thick">
        <color auto="1"/>
      </top>
      <bottom style="double">
        <color auto="1"/>
      </bottom>
      <diagonal/>
    </border>
    <border>
      <left style="thin">
        <color auto="1"/>
      </left>
      <right style="thick">
        <color auto="1"/>
      </right>
      <top style="thick">
        <color auto="1"/>
      </top>
      <bottom style="double">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right style="thin">
        <color auto="1"/>
      </right>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n">
        <color auto="1"/>
      </right>
      <top style="thin">
        <color auto="1"/>
      </top>
      <bottom/>
      <diagonal/>
    </border>
    <border>
      <left style="thin">
        <color auto="1"/>
      </left>
      <right style="thick">
        <color auto="1"/>
      </right>
      <top style="thin">
        <color auto="1"/>
      </top>
      <bottom style="thick">
        <color auto="1"/>
      </bottom>
      <diagonal/>
    </border>
    <border>
      <left/>
      <right/>
      <top style="thick">
        <color auto="1"/>
      </top>
      <bottom/>
      <diagonal/>
    </border>
    <border>
      <left style="medium">
        <color auto="1"/>
      </left>
      <right style="medium">
        <color auto="1"/>
      </right>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n">
        <color auto="1"/>
      </left>
      <right/>
      <top style="thin">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thick">
        <color auto="1"/>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indexed="64"/>
      </bottom>
      <diagonal/>
    </border>
    <border>
      <left/>
      <right style="thin">
        <color auto="1"/>
      </right>
      <top style="thin">
        <color indexed="64"/>
      </top>
      <bottom/>
      <diagonal/>
    </border>
    <border>
      <left/>
      <right style="thin">
        <color auto="1"/>
      </right>
      <top/>
      <bottom style="thin">
        <color indexed="64"/>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top style="medium">
        <color indexed="64"/>
      </top>
      <bottom/>
      <diagonal/>
    </border>
  </borders>
  <cellStyleXfs count="39">
    <xf numFmtId="0" fontId="0" fillId="0" borderId="0"/>
    <xf numFmtId="44" fontId="1" fillId="0" borderId="0" applyFon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cellStyleXfs>
  <cellXfs count="129">
    <xf numFmtId="0" fontId="0" fillId="0" borderId="0" xfId="0"/>
    <xf numFmtId="43" fontId="8" fillId="3" borderId="6" xfId="0" applyNumberFormat="1" applyFont="1" applyFill="1" applyBorder="1" applyAlignment="1" applyProtection="1">
      <alignment horizontal="center"/>
      <protection locked="0"/>
    </xf>
    <xf numFmtId="43" fontId="8" fillId="3" borderId="1" xfId="0" applyNumberFormat="1" applyFont="1" applyFill="1" applyBorder="1" applyProtection="1">
      <protection locked="0"/>
    </xf>
    <xf numFmtId="44" fontId="8" fillId="3" borderId="1" xfId="0" applyNumberFormat="1" applyFont="1" applyFill="1" applyBorder="1" applyProtection="1">
      <protection locked="0"/>
    </xf>
    <xf numFmtId="14" fontId="8" fillId="3" borderId="6" xfId="0" applyNumberFormat="1" applyFont="1" applyFill="1" applyBorder="1" applyAlignment="1" applyProtection="1">
      <alignment horizontal="center"/>
      <protection locked="0"/>
    </xf>
    <xf numFmtId="43" fontId="8" fillId="3" borderId="9" xfId="0" applyNumberFormat="1" applyFont="1" applyFill="1" applyBorder="1" applyAlignment="1" applyProtection="1">
      <alignment horizontal="center"/>
      <protection locked="0"/>
    </xf>
    <xf numFmtId="43" fontId="8" fillId="3" borderId="10" xfId="0" applyNumberFormat="1" applyFont="1" applyFill="1" applyBorder="1" applyProtection="1">
      <protection locked="0"/>
    </xf>
    <xf numFmtId="44" fontId="8" fillId="3" borderId="11" xfId="0" applyNumberFormat="1" applyFont="1" applyFill="1" applyBorder="1" applyProtection="1">
      <protection locked="0"/>
    </xf>
    <xf numFmtId="0" fontId="0" fillId="0" borderId="0" xfId="0" applyFill="1" applyProtection="1">
      <protection locked="0"/>
    </xf>
    <xf numFmtId="0" fontId="0" fillId="2" borderId="0" xfId="0" applyFill="1" applyProtection="1">
      <protection locked="0"/>
    </xf>
    <xf numFmtId="0" fontId="0" fillId="0" borderId="0" xfId="0" applyProtection="1">
      <protection locked="0"/>
    </xf>
    <xf numFmtId="0" fontId="8" fillId="0" borderId="0" xfId="0" applyFont="1" applyFill="1" applyProtection="1">
      <protection locked="0"/>
    </xf>
    <xf numFmtId="0" fontId="8" fillId="2" borderId="0" xfId="0" applyFont="1" applyFill="1" applyProtection="1">
      <protection locked="0"/>
    </xf>
    <xf numFmtId="0" fontId="8" fillId="0" borderId="0" xfId="0" applyFont="1" applyFill="1" applyAlignment="1" applyProtection="1">
      <protection locked="0"/>
    </xf>
    <xf numFmtId="0" fontId="8" fillId="0" borderId="0" xfId="0" applyFont="1" applyFill="1" applyAlignment="1" applyProtection="1">
      <alignment horizontal="right"/>
      <protection locked="0"/>
    </xf>
    <xf numFmtId="1" fontId="8" fillId="2" borderId="0" xfId="0" applyNumberFormat="1" applyFont="1" applyFill="1" applyProtection="1">
      <protection locked="0"/>
    </xf>
    <xf numFmtId="0" fontId="0" fillId="0" borderId="0" xfId="0" applyBorder="1" applyAlignment="1" applyProtection="1">
      <alignment horizontal="center" vertical="center" wrapText="1"/>
      <protection locked="0"/>
    </xf>
    <xf numFmtId="0" fontId="9" fillId="0" borderId="0" xfId="0" applyFont="1" applyFill="1" applyBorder="1" applyAlignment="1" applyProtection="1">
      <alignment horizontal="center" vertical="center"/>
      <protection locked="0"/>
    </xf>
    <xf numFmtId="0" fontId="10" fillId="0" borderId="0" xfId="0" applyFont="1" applyFill="1" applyProtection="1">
      <protection locked="0"/>
    </xf>
    <xf numFmtId="0" fontId="11" fillId="0" borderId="15" xfId="0" applyFont="1" applyFill="1" applyBorder="1" applyAlignment="1" applyProtection="1">
      <alignment horizontal="center" vertical="center" wrapText="1"/>
      <protection locked="0"/>
    </xf>
    <xf numFmtId="0" fontId="11" fillId="0" borderId="16" xfId="0" applyFont="1" applyFill="1" applyBorder="1" applyAlignment="1" applyProtection="1">
      <alignment horizontal="center" vertical="center" wrapText="1"/>
      <protection locked="0"/>
    </xf>
    <xf numFmtId="0" fontId="11" fillId="0" borderId="17" xfId="0" applyFont="1" applyFill="1" applyBorder="1" applyAlignment="1" applyProtection="1">
      <alignment horizontal="center" vertical="center" wrapText="1"/>
      <protection locked="0"/>
    </xf>
    <xf numFmtId="0" fontId="0" fillId="0" borderId="13" xfId="0" applyFill="1" applyBorder="1" applyProtection="1">
      <protection locked="0"/>
    </xf>
    <xf numFmtId="8" fontId="0" fillId="0" borderId="0" xfId="0" applyNumberFormat="1" applyFill="1" applyProtection="1">
      <protection locked="0"/>
    </xf>
    <xf numFmtId="44" fontId="10" fillId="0" borderId="0" xfId="0" applyNumberFormat="1" applyFont="1" applyFill="1" applyBorder="1" applyProtection="1">
      <protection locked="0"/>
    </xf>
    <xf numFmtId="44" fontId="10" fillId="0" borderId="0" xfId="0" applyNumberFormat="1" applyFont="1" applyFill="1" applyBorder="1" applyAlignment="1" applyProtection="1">
      <alignment horizontal="right"/>
      <protection locked="0"/>
    </xf>
    <xf numFmtId="164" fontId="0" fillId="0" borderId="0" xfId="0" applyNumberFormat="1" applyFill="1" applyProtection="1">
      <protection locked="0"/>
    </xf>
    <xf numFmtId="8" fontId="12" fillId="0" borderId="0" xfId="0" applyNumberFormat="1" applyFont="1" applyFill="1" applyBorder="1" applyAlignment="1" applyProtection="1">
      <alignment horizontal="right"/>
      <protection locked="0"/>
    </xf>
    <xf numFmtId="15" fontId="8" fillId="2" borderId="0" xfId="0" applyNumberFormat="1" applyFont="1" applyFill="1" applyBorder="1" applyAlignment="1" applyProtection="1">
      <alignment horizontal="center"/>
      <protection locked="0"/>
    </xf>
    <xf numFmtId="0" fontId="8" fillId="2" borderId="0" xfId="0" applyFont="1" applyFill="1" applyBorder="1" applyAlignment="1" applyProtection="1">
      <alignment horizontal="center"/>
      <protection locked="0"/>
    </xf>
    <xf numFmtId="14" fontId="8" fillId="0" borderId="9" xfId="0" applyNumberFormat="1" applyFont="1" applyFill="1" applyBorder="1" applyAlignment="1" applyProtection="1">
      <alignment horizontal="center"/>
    </xf>
    <xf numFmtId="14" fontId="8" fillId="0" borderId="6" xfId="0" applyNumberFormat="1" applyFont="1" applyFill="1" applyBorder="1" applyAlignment="1" applyProtection="1">
      <alignment horizontal="center"/>
    </xf>
    <xf numFmtId="165" fontId="8" fillId="0" borderId="1" xfId="0" applyNumberFormat="1" applyFont="1" applyFill="1" applyBorder="1" applyAlignment="1" applyProtection="1">
      <alignment horizontal="center"/>
    </xf>
    <xf numFmtId="6" fontId="8" fillId="0" borderId="12" xfId="0" applyNumberFormat="1" applyFont="1" applyFill="1" applyBorder="1" applyProtection="1"/>
    <xf numFmtId="165" fontId="8" fillId="0" borderId="10" xfId="0" applyNumberFormat="1" applyFont="1" applyFill="1" applyBorder="1" applyAlignment="1" applyProtection="1">
      <alignment horizontal="center"/>
    </xf>
    <xf numFmtId="44" fontId="8" fillId="0" borderId="10" xfId="0" applyNumberFormat="1" applyFont="1" applyFill="1" applyBorder="1" applyAlignment="1" applyProtection="1">
      <alignment horizontal="center"/>
    </xf>
    <xf numFmtId="164" fontId="8" fillId="3" borderId="18" xfId="0" applyNumberFormat="1" applyFont="1" applyFill="1" applyBorder="1" applyAlignment="1" applyProtection="1">
      <alignment horizontal="right"/>
      <protection locked="0"/>
    </xf>
    <xf numFmtId="0" fontId="11" fillId="0" borderId="21" xfId="0" applyFont="1" applyFill="1" applyBorder="1" applyAlignment="1" applyProtection="1">
      <alignment horizontal="center" vertical="center" wrapText="1"/>
      <protection locked="0"/>
    </xf>
    <xf numFmtId="0" fontId="10" fillId="0" borderId="0" xfId="0" applyFont="1" applyFill="1" applyAlignment="1" applyProtection="1">
      <alignment horizontal="right"/>
      <protection locked="0"/>
    </xf>
    <xf numFmtId="0" fontId="8" fillId="0" borderId="0" xfId="0" applyFont="1" applyFill="1" applyAlignment="1" applyProtection="1">
      <alignment wrapText="1"/>
      <protection locked="0"/>
    </xf>
    <xf numFmtId="8" fontId="8" fillId="0" borderId="0" xfId="0" applyNumberFormat="1" applyFont="1" applyFill="1" applyAlignment="1" applyProtection="1">
      <alignment wrapText="1"/>
      <protection locked="0"/>
    </xf>
    <xf numFmtId="0" fontId="0" fillId="0" borderId="0" xfId="0" quotePrefix="1" applyFill="1" applyProtection="1">
      <protection locked="0"/>
    </xf>
    <xf numFmtId="44" fontId="0" fillId="0" borderId="0" xfId="0" applyNumberFormat="1" applyProtection="1">
      <protection locked="0"/>
    </xf>
    <xf numFmtId="0" fontId="8" fillId="2" borderId="22" xfId="0" applyFont="1" applyFill="1" applyBorder="1" applyProtection="1">
      <protection locked="0"/>
    </xf>
    <xf numFmtId="0" fontId="0" fillId="2" borderId="23" xfId="0" applyFill="1" applyBorder="1" applyProtection="1">
      <protection locked="0"/>
    </xf>
    <xf numFmtId="0" fontId="10" fillId="0" borderId="0" xfId="0" applyFont="1" applyFill="1" applyAlignment="1" applyProtection="1">
      <alignment horizontal="right"/>
      <protection locked="0"/>
    </xf>
    <xf numFmtId="166" fontId="0" fillId="0" borderId="0" xfId="0" applyNumberFormat="1" applyProtection="1">
      <protection locked="0"/>
    </xf>
    <xf numFmtId="8" fontId="8" fillId="4" borderId="1" xfId="0" applyNumberFormat="1" applyFont="1" applyFill="1" applyBorder="1" applyAlignment="1" applyProtection="1">
      <protection locked="0"/>
    </xf>
    <xf numFmtId="0" fontId="19" fillId="0" borderId="22" xfId="0" applyNumberFormat="1" applyFont="1" applyFill="1" applyBorder="1" applyAlignment="1" applyProtection="1">
      <alignment vertical="center" wrapText="1"/>
      <protection locked="0"/>
    </xf>
    <xf numFmtId="166" fontId="8" fillId="3" borderId="18" xfId="0" applyNumberFormat="1" applyFont="1" applyFill="1" applyBorder="1" applyAlignment="1" applyProtection="1">
      <alignment horizontal="right"/>
      <protection locked="0"/>
    </xf>
    <xf numFmtId="14" fontId="8" fillId="0" borderId="1" xfId="0" applyNumberFormat="1" applyFont="1" applyFill="1" applyBorder="1" applyAlignment="1" applyProtection="1">
      <alignment horizontal="right"/>
    </xf>
    <xf numFmtId="0" fontId="19" fillId="0" borderId="19" xfId="0" applyNumberFormat="1" applyFont="1" applyFill="1" applyBorder="1" applyAlignment="1" applyProtection="1">
      <alignment vertical="center" wrapText="1"/>
      <protection locked="0"/>
    </xf>
    <xf numFmtId="166" fontId="0" fillId="4" borderId="30" xfId="0" applyNumberFormat="1" applyFill="1" applyBorder="1" applyProtection="1">
      <protection locked="0"/>
    </xf>
    <xf numFmtId="0" fontId="0" fillId="2" borderId="0" xfId="0" applyFont="1" applyFill="1" applyProtection="1">
      <protection locked="0"/>
    </xf>
    <xf numFmtId="0" fontId="0" fillId="2" borderId="0" xfId="0" applyFill="1" applyAlignment="1" applyProtection="1">
      <protection locked="0"/>
    </xf>
    <xf numFmtId="166" fontId="8" fillId="3" borderId="1" xfId="0" applyNumberFormat="1" applyFont="1" applyFill="1" applyBorder="1" applyAlignment="1" applyProtection="1">
      <alignment horizontal="right"/>
      <protection locked="0"/>
    </xf>
    <xf numFmtId="166" fontId="8" fillId="0" borderId="7" xfId="1" applyNumberFormat="1" applyFont="1" applyFill="1" applyBorder="1" applyProtection="1"/>
    <xf numFmtId="166" fontId="8" fillId="0" borderId="1" xfId="0" applyNumberFormat="1" applyFont="1" applyFill="1" applyBorder="1" applyProtection="1"/>
    <xf numFmtId="0" fontId="10" fillId="0" borderId="1" xfId="0" applyFont="1" applyFill="1" applyBorder="1" applyAlignment="1" applyProtection="1">
      <alignment horizontal="left"/>
      <protection locked="0"/>
    </xf>
    <xf numFmtId="166" fontId="8" fillId="0" borderId="1" xfId="0" applyNumberFormat="1" applyFont="1" applyFill="1" applyBorder="1" applyAlignment="1" applyProtection="1">
      <alignment horizontal="right"/>
    </xf>
    <xf numFmtId="165" fontId="8" fillId="0" borderId="1" xfId="0" applyNumberFormat="1" applyFont="1" applyFill="1" applyBorder="1" applyAlignment="1" applyProtection="1">
      <alignment horizontal="right"/>
    </xf>
    <xf numFmtId="164" fontId="8" fillId="2" borderId="24" xfId="0" applyNumberFormat="1" applyFont="1" applyFill="1" applyBorder="1" applyProtection="1"/>
    <xf numFmtId="165" fontId="8" fillId="2" borderId="25" xfId="0" applyNumberFormat="1" applyFont="1" applyFill="1" applyBorder="1" applyProtection="1"/>
    <xf numFmtId="164" fontId="8" fillId="2" borderId="24" xfId="0" applyNumberFormat="1" applyFont="1" applyFill="1" applyBorder="1" applyAlignment="1" applyProtection="1">
      <alignment horizontal="right"/>
    </xf>
    <xf numFmtId="165" fontId="8" fillId="2" borderId="25" xfId="0" applyNumberFormat="1" applyFont="1" applyFill="1" applyBorder="1" applyAlignment="1" applyProtection="1">
      <alignment horizontal="right"/>
    </xf>
    <xf numFmtId="0" fontId="8" fillId="3" borderId="1" xfId="0" applyFont="1" applyFill="1" applyBorder="1" applyProtection="1">
      <protection locked="0"/>
    </xf>
    <xf numFmtId="0" fontId="8" fillId="3" borderId="1" xfId="0" applyNumberFormat="1" applyFont="1" applyFill="1" applyBorder="1" applyProtection="1">
      <protection locked="0"/>
    </xf>
    <xf numFmtId="166" fontId="28" fillId="0" borderId="1" xfId="0" applyNumberFormat="1" applyFont="1" applyFill="1" applyBorder="1" applyAlignment="1" applyProtection="1">
      <alignment horizontal="right"/>
    </xf>
    <xf numFmtId="166" fontId="10" fillId="0" borderId="27" xfId="0" applyNumberFormat="1" applyFont="1" applyFill="1" applyBorder="1" applyAlignment="1" applyProtection="1">
      <alignment horizontal="right" wrapText="1"/>
    </xf>
    <xf numFmtId="165" fontId="24" fillId="0" borderId="1" xfId="0" applyNumberFormat="1" applyFont="1" applyFill="1" applyBorder="1" applyProtection="1"/>
    <xf numFmtId="166" fontId="0" fillId="4" borderId="26" xfId="0" applyNumberFormat="1" applyFill="1" applyBorder="1" applyProtection="1">
      <protection locked="0"/>
    </xf>
    <xf numFmtId="164" fontId="8" fillId="5" borderId="34" xfId="0" applyNumberFormat="1" applyFont="1" applyFill="1" applyBorder="1" applyProtection="1"/>
    <xf numFmtId="165" fontId="8" fillId="5" borderId="8" xfId="0" applyNumberFormat="1" applyFont="1" applyFill="1" applyBorder="1" applyProtection="1"/>
    <xf numFmtId="164" fontId="8" fillId="5" borderId="34" xfId="0" applyNumberFormat="1" applyFont="1" applyFill="1" applyBorder="1" applyProtection="1">
      <protection locked="0"/>
    </xf>
    <xf numFmtId="164" fontId="24" fillId="5" borderId="35" xfId="0" applyNumberFormat="1" applyFont="1" applyFill="1" applyBorder="1" applyProtection="1">
      <protection locked="0"/>
    </xf>
    <xf numFmtId="165" fontId="8" fillId="5" borderId="8" xfId="0" applyNumberFormat="1" applyFont="1" applyFill="1" applyBorder="1" applyAlignment="1" applyProtection="1">
      <alignment horizontal="right"/>
    </xf>
    <xf numFmtId="165" fontId="24" fillId="5" borderId="32" xfId="0" applyNumberFormat="1" applyFont="1" applyFill="1" applyBorder="1" applyAlignment="1" applyProtection="1">
      <alignment horizontal="right"/>
      <protection locked="0"/>
    </xf>
    <xf numFmtId="164" fontId="24" fillId="5" borderId="34" xfId="0" applyNumberFormat="1" applyFont="1" applyFill="1" applyBorder="1" applyProtection="1">
      <protection locked="0"/>
    </xf>
    <xf numFmtId="165" fontId="24" fillId="5" borderId="8" xfId="0" applyNumberFormat="1" applyFont="1" applyFill="1" applyBorder="1" applyAlignment="1" applyProtection="1">
      <alignment horizontal="right"/>
      <protection locked="0"/>
    </xf>
    <xf numFmtId="164" fontId="24" fillId="5" borderId="18" xfId="0" applyNumberFormat="1" applyFont="1" applyFill="1" applyBorder="1" applyProtection="1">
      <protection locked="0"/>
    </xf>
    <xf numFmtId="0" fontId="24" fillId="5" borderId="29" xfId="0" applyFont="1" applyFill="1" applyBorder="1" applyAlignment="1" applyProtection="1">
      <alignment horizontal="right"/>
      <protection locked="0"/>
    </xf>
    <xf numFmtId="0" fontId="9" fillId="2" borderId="0" xfId="0" applyFont="1" applyFill="1" applyProtection="1">
      <protection locked="0"/>
    </xf>
    <xf numFmtId="0" fontId="0" fillId="6" borderId="0" xfId="0" applyFill="1" applyProtection="1">
      <protection locked="0"/>
    </xf>
    <xf numFmtId="0" fontId="0" fillId="2" borderId="0" xfId="0" applyFont="1" applyFill="1" applyAlignment="1" applyProtection="1">
      <alignment horizontal="left" wrapText="1"/>
      <protection locked="0"/>
    </xf>
    <xf numFmtId="0" fontId="25" fillId="2" borderId="0" xfId="0" applyFont="1" applyFill="1" applyAlignment="1" applyProtection="1">
      <alignment horizontal="left" wrapText="1"/>
      <protection locked="0"/>
    </xf>
    <xf numFmtId="0" fontId="10" fillId="0" borderId="18" xfId="0" applyFont="1" applyFill="1" applyBorder="1" applyAlignment="1" applyProtection="1">
      <alignment horizontal="left"/>
      <protection locked="0"/>
    </xf>
    <xf numFmtId="0" fontId="10" fillId="0" borderId="28" xfId="0" applyFont="1" applyFill="1" applyBorder="1" applyAlignment="1" applyProtection="1">
      <alignment horizontal="left"/>
      <protection locked="0"/>
    </xf>
    <xf numFmtId="0" fontId="10" fillId="0" borderId="29" xfId="0" applyFont="1" applyFill="1" applyBorder="1" applyAlignment="1" applyProtection="1">
      <alignment horizontal="left"/>
      <protection locked="0"/>
    </xf>
    <xf numFmtId="0" fontId="0" fillId="0" borderId="30" xfId="0" applyBorder="1" applyAlignment="1">
      <alignment horizontal="center"/>
    </xf>
    <xf numFmtId="0" fontId="0" fillId="2" borderId="0" xfId="0" applyFill="1" applyAlignment="1" applyProtection="1">
      <alignment horizontal="left" wrapText="1"/>
      <protection locked="0"/>
    </xf>
    <xf numFmtId="0" fontId="29" fillId="0" borderId="18" xfId="0" applyFont="1" applyFill="1" applyBorder="1" applyAlignment="1" applyProtection="1">
      <alignment horizontal="left" wrapText="1"/>
      <protection locked="0"/>
    </xf>
    <xf numFmtId="0" fontId="10" fillId="0" borderId="28" xfId="0" applyFont="1" applyFill="1" applyBorder="1" applyAlignment="1" applyProtection="1">
      <alignment horizontal="left" wrapText="1"/>
      <protection locked="0"/>
    </xf>
    <xf numFmtId="0" fontId="10" fillId="0" borderId="29" xfId="0" applyFont="1" applyFill="1" applyBorder="1" applyAlignment="1" applyProtection="1">
      <alignment horizontal="left" wrapText="1"/>
      <protection locked="0"/>
    </xf>
    <xf numFmtId="0" fontId="2" fillId="2" borderId="0" xfId="0" applyFont="1" applyFill="1" applyAlignment="1" applyProtection="1">
      <alignment wrapText="1"/>
      <protection locked="0"/>
    </xf>
    <xf numFmtId="0" fontId="0" fillId="0" borderId="0" xfId="0" applyAlignment="1"/>
    <xf numFmtId="0" fontId="9" fillId="0" borderId="19" xfId="0" applyFont="1" applyFill="1" applyBorder="1" applyAlignment="1" applyProtection="1">
      <alignment horizontal="center" vertical="center" wrapText="1"/>
      <protection locked="0"/>
    </xf>
    <xf numFmtId="0" fontId="0" fillId="0" borderId="20" xfId="0" applyFont="1" applyBorder="1" applyAlignment="1" applyProtection="1">
      <alignment horizontal="center" vertical="center" wrapText="1"/>
      <protection locked="0"/>
    </xf>
    <xf numFmtId="0" fontId="0" fillId="0" borderId="14" xfId="0" applyFont="1" applyBorder="1" applyAlignment="1" applyProtection="1">
      <alignment horizontal="center" vertical="center" wrapText="1"/>
      <protection locked="0"/>
    </xf>
    <xf numFmtId="0" fontId="8" fillId="5" borderId="33" xfId="0" applyFont="1" applyFill="1" applyBorder="1" applyAlignment="1" applyProtection="1">
      <alignment wrapText="1"/>
    </xf>
    <xf numFmtId="0" fontId="0" fillId="0" borderId="31" xfId="0" applyBorder="1" applyAlignment="1">
      <alignment wrapText="1"/>
    </xf>
    <xf numFmtId="0" fontId="0" fillId="0" borderId="37" xfId="0" applyBorder="1" applyAlignment="1" applyProtection="1">
      <alignment horizontal="center"/>
      <protection locked="0"/>
    </xf>
    <xf numFmtId="0" fontId="26" fillId="0" borderId="36" xfId="0" applyFont="1" applyFill="1" applyBorder="1" applyAlignment="1" applyProtection="1">
      <alignment horizontal="center"/>
      <protection locked="0"/>
    </xf>
    <xf numFmtId="0" fontId="24" fillId="0" borderId="36" xfId="0" applyFont="1" applyFill="1" applyBorder="1" applyAlignment="1" applyProtection="1">
      <alignment horizontal="center"/>
      <protection locked="0"/>
    </xf>
    <xf numFmtId="0" fontId="0" fillId="0" borderId="0" xfId="0" applyProtection="1"/>
    <xf numFmtId="0" fontId="4" fillId="0" borderId="0" xfId="0" applyFont="1" applyFill="1" applyAlignment="1" applyProtection="1">
      <alignment horizontal="left"/>
    </xf>
    <xf numFmtId="0" fontId="3" fillId="0" borderId="0" xfId="0" applyFont="1" applyFill="1" applyAlignment="1" applyProtection="1">
      <alignment horizontal="center" vertical="center"/>
    </xf>
    <xf numFmtId="0" fontId="3" fillId="0" borderId="0" xfId="0" applyFont="1" applyFill="1" applyAlignment="1" applyProtection="1">
      <alignment horizontal="right"/>
    </xf>
    <xf numFmtId="0" fontId="0" fillId="0" borderId="0" xfId="0" applyFill="1" applyProtection="1"/>
    <xf numFmtId="0" fontId="0" fillId="2" borderId="0" xfId="0" applyFill="1" applyProtection="1"/>
    <xf numFmtId="0" fontId="5" fillId="0" borderId="0" xfId="0" applyFont="1" applyFill="1" applyAlignment="1" applyProtection="1">
      <alignment horizontal="justify"/>
    </xf>
    <xf numFmtId="0" fontId="6" fillId="0" borderId="0" xfId="0" applyFont="1" applyFill="1" applyAlignment="1" applyProtection="1"/>
    <xf numFmtId="2" fontId="0" fillId="0" borderId="0" xfId="0" applyNumberFormat="1" applyFill="1" applyProtection="1"/>
    <xf numFmtId="0" fontId="13" fillId="0" borderId="0" xfId="2" applyFill="1" applyAlignment="1" applyProtection="1"/>
    <xf numFmtId="0" fontId="13" fillId="0" borderId="0" xfId="2" applyFill="1" applyProtection="1"/>
    <xf numFmtId="0" fontId="6" fillId="0" borderId="0" xfId="0" applyFont="1" applyFill="1" applyAlignment="1" applyProtection="1">
      <alignment horizontal="left"/>
    </xf>
    <xf numFmtId="0" fontId="27" fillId="0" borderId="0" xfId="0" applyFont="1" applyFill="1" applyAlignment="1" applyProtection="1">
      <alignment horizontal="center" vertical="center"/>
    </xf>
    <xf numFmtId="0" fontId="10" fillId="0" borderId="0" xfId="0" applyFont="1" applyFill="1" applyProtection="1"/>
    <xf numFmtId="0" fontId="7" fillId="0" borderId="0" xfId="0" applyFont="1" applyFill="1" applyAlignment="1" applyProtection="1"/>
    <xf numFmtId="0" fontId="8" fillId="0" borderId="0" xfId="0" applyFont="1" applyFill="1" applyProtection="1"/>
    <xf numFmtId="0" fontId="8" fillId="0" borderId="0" xfId="0" applyFont="1" applyFill="1" applyAlignment="1" applyProtection="1">
      <alignment horizontal="right"/>
    </xf>
    <xf numFmtId="0" fontId="8" fillId="0" borderId="0" xfId="0" applyNumberFormat="1" applyFont="1" applyFill="1" applyAlignment="1" applyProtection="1">
      <alignment horizontal="center" wrapText="1"/>
    </xf>
    <xf numFmtId="0" fontId="8" fillId="0" borderId="8" xfId="0" applyNumberFormat="1" applyFont="1" applyFill="1" applyBorder="1" applyAlignment="1" applyProtection="1">
      <alignment horizontal="center" wrapText="1"/>
    </xf>
    <xf numFmtId="15" fontId="8" fillId="0" borderId="0" xfId="0" applyNumberFormat="1" applyFont="1" applyFill="1" applyBorder="1" applyProtection="1"/>
    <xf numFmtId="0" fontId="8" fillId="0" borderId="0" xfId="0" applyFont="1" applyFill="1" applyBorder="1" applyProtection="1"/>
    <xf numFmtId="8" fontId="8" fillId="0" borderId="0" xfId="0" applyNumberFormat="1" applyFont="1" applyFill="1" applyBorder="1" applyProtection="1"/>
    <xf numFmtId="0" fontId="11" fillId="0" borderId="2"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wrapText="1"/>
    </xf>
    <xf numFmtId="0" fontId="11" fillId="0" borderId="4" xfId="0" applyFont="1" applyFill="1" applyBorder="1" applyAlignment="1" applyProtection="1">
      <alignment horizontal="center" vertical="center" wrapText="1"/>
    </xf>
    <xf numFmtId="0" fontId="11" fillId="0" borderId="5" xfId="0" applyFont="1" applyFill="1" applyBorder="1" applyAlignment="1" applyProtection="1">
      <alignment horizontal="center" vertical="center" wrapText="1"/>
    </xf>
  </cellXfs>
  <cellStyles count="39">
    <cellStyle name="Currency" xfId="1" builtinId="4"/>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Hyperlink" xfId="2" builtinId="8"/>
    <cellStyle name="Normal" xfId="0" builtinId="0"/>
  </cellStyles>
  <dxfs count="0"/>
  <tableStyles count="0" defaultTableStyle="TableStyleMedium2" defaultPivotStyle="PivotStyleLight16"/>
  <colors>
    <mruColors>
      <color rgb="FF66FF66"/>
      <color rgb="FFFFFF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447675</xdr:colOff>
      <xdr:row>0</xdr:row>
      <xdr:rowOff>0</xdr:rowOff>
    </xdr:from>
    <xdr:to>
      <xdr:col>7</xdr:col>
      <xdr:colOff>28575</xdr:colOff>
      <xdr:row>1</xdr:row>
      <xdr:rowOff>19050</xdr:rowOff>
    </xdr:to>
    <xdr:pic>
      <xdr:nvPicPr>
        <xdr:cNvPr id="4" name="Picture 1" descr="Image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19650" y="0"/>
          <a:ext cx="1066800" cy="685800"/>
        </a:xfrm>
        <a:prstGeom prst="rect">
          <a:avLst/>
        </a:prstGeom>
        <a:solidFill>
          <a:srgbClr val="CCFFCC">
            <a:alpha val="0"/>
          </a:srgbClr>
        </a:solidFill>
        <a:ln>
          <a:noFill/>
        </a:ln>
        <a:extLs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62"/>
  <sheetViews>
    <sheetView tabSelected="1" zoomScaleNormal="100" zoomScalePageLayoutView="75" workbookViewId="0">
      <selection activeCell="E42" sqref="E42"/>
    </sheetView>
  </sheetViews>
  <sheetFormatPr defaultColWidth="9.33203125" defaultRowHeight="14.4"/>
  <cols>
    <col min="1" max="1" width="9.33203125" style="10"/>
    <col min="2" max="2" width="19.44140625" style="10" customWidth="1"/>
    <col min="3" max="3" width="14.44140625" style="10" customWidth="1"/>
    <col min="4" max="4" width="27.44140625" style="10" customWidth="1"/>
    <col min="5" max="5" width="18.44140625" style="10" customWidth="1"/>
    <col min="6" max="6" width="10.6640625" style="10" customWidth="1"/>
    <col min="7" max="7" width="14.6640625" style="10" customWidth="1"/>
    <col min="8" max="8" width="13.33203125" style="10" customWidth="1"/>
    <col min="9" max="9" width="1.44140625" style="9" hidden="1" customWidth="1"/>
    <col min="10" max="10" width="17.44140625" style="10" customWidth="1"/>
    <col min="11" max="11" width="20.6640625" style="10" customWidth="1"/>
    <col min="12" max="12" width="9.33203125" style="10"/>
    <col min="13" max="13" width="12.44140625" style="10" customWidth="1"/>
    <col min="14" max="14" width="11.6640625" style="10" customWidth="1"/>
    <col min="15" max="16384" width="9.33203125" style="10"/>
  </cols>
  <sheetData>
    <row r="1" spans="1:10" ht="46.5" customHeight="1">
      <c r="B1" s="103"/>
      <c r="C1" s="104"/>
      <c r="D1" s="105" t="s">
        <v>0</v>
      </c>
      <c r="E1" s="105"/>
      <c r="F1" s="106"/>
      <c r="G1" s="107"/>
      <c r="H1" s="107"/>
      <c r="I1" s="108"/>
      <c r="J1" s="103"/>
    </row>
    <row r="2" spans="1:10">
      <c r="B2" s="109"/>
      <c r="C2" s="107"/>
      <c r="D2" s="107"/>
      <c r="E2" s="107"/>
      <c r="F2" s="107"/>
      <c r="G2" s="107"/>
      <c r="H2" s="107"/>
      <c r="I2" s="108"/>
      <c r="J2" s="103"/>
    </row>
    <row r="3" spans="1:10" ht="15.6">
      <c r="B3" s="110" t="s">
        <v>1</v>
      </c>
      <c r="C3" s="107"/>
      <c r="D3" s="107"/>
      <c r="E3" s="107"/>
      <c r="F3" s="110" t="s">
        <v>20</v>
      </c>
      <c r="G3" s="107"/>
      <c r="H3" s="111"/>
      <c r="I3" s="108"/>
      <c r="J3" s="103"/>
    </row>
    <row r="4" spans="1:10" ht="15.6">
      <c r="B4" s="110" t="s">
        <v>2</v>
      </c>
      <c r="C4" s="107"/>
      <c r="D4" s="107"/>
      <c r="E4" s="107"/>
      <c r="F4" s="110" t="s">
        <v>3</v>
      </c>
      <c r="G4" s="107"/>
      <c r="H4" s="111"/>
      <c r="I4" s="108"/>
      <c r="J4" s="103"/>
    </row>
    <row r="5" spans="1:10" ht="15.6">
      <c r="B5" s="112" t="s">
        <v>19</v>
      </c>
      <c r="C5" s="113"/>
      <c r="D5" s="113"/>
      <c r="E5" s="107"/>
      <c r="F5" s="114" t="s">
        <v>4</v>
      </c>
      <c r="G5" s="107"/>
      <c r="H5" s="111"/>
      <c r="I5" s="108"/>
      <c r="J5" s="103"/>
    </row>
    <row r="6" spans="1:10" ht="27.75" customHeight="1">
      <c r="B6" s="107"/>
      <c r="C6" s="107"/>
      <c r="D6" s="115" t="s">
        <v>39</v>
      </c>
      <c r="E6" s="115"/>
      <c r="F6" s="116"/>
      <c r="G6" s="103"/>
      <c r="H6" s="103"/>
      <c r="I6" s="108"/>
      <c r="J6" s="103"/>
    </row>
    <row r="7" spans="1:10" ht="27.75" customHeight="1">
      <c r="B7" s="107"/>
      <c r="C7" s="107"/>
      <c r="D7" s="115" t="s">
        <v>41</v>
      </c>
      <c r="E7" s="115"/>
      <c r="F7" s="116"/>
      <c r="G7" s="103"/>
      <c r="H7" s="103"/>
      <c r="I7" s="108"/>
      <c r="J7" s="103"/>
    </row>
    <row r="8" spans="1:10" ht="15.6">
      <c r="B8" s="117" t="s">
        <v>56</v>
      </c>
      <c r="C8" s="118"/>
      <c r="D8" s="118"/>
      <c r="E8" s="118"/>
      <c r="F8" s="103"/>
      <c r="G8" s="103"/>
      <c r="H8" s="103"/>
      <c r="I8" s="108"/>
      <c r="J8" s="103"/>
    </row>
    <row r="9" spans="1:10" ht="16.2" thickBot="1">
      <c r="B9" s="13"/>
      <c r="C9" s="11"/>
      <c r="D9" s="11"/>
      <c r="E9" s="11"/>
      <c r="F9" s="11"/>
      <c r="G9" s="11"/>
      <c r="H9" s="11"/>
    </row>
    <row r="10" spans="1:10" ht="15.75" customHeight="1">
      <c r="A10" s="10">
        <v>10</v>
      </c>
      <c r="B10" s="118"/>
      <c r="C10" s="119" t="s">
        <v>5</v>
      </c>
      <c r="D10" s="36"/>
      <c r="E10" s="95" t="s">
        <v>42</v>
      </c>
      <c r="F10" s="14" t="s">
        <v>6</v>
      </c>
      <c r="G10" s="65"/>
      <c r="I10" s="12"/>
    </row>
    <row r="11" spans="1:10" ht="15.6">
      <c r="A11" s="10">
        <v>11</v>
      </c>
      <c r="B11" s="118"/>
      <c r="C11" s="119" t="s">
        <v>7</v>
      </c>
      <c r="D11" s="36"/>
      <c r="E11" s="96"/>
      <c r="F11" s="14" t="s">
        <v>8</v>
      </c>
      <c r="G11" s="66"/>
      <c r="I11" s="15"/>
    </row>
    <row r="12" spans="1:10" ht="49.95" customHeight="1" thickBot="1">
      <c r="A12" s="10">
        <v>12</v>
      </c>
      <c r="B12" s="120" t="s">
        <v>25</v>
      </c>
      <c r="C12" s="121"/>
      <c r="D12" s="49"/>
      <c r="E12" s="97"/>
      <c r="F12" s="16"/>
      <c r="G12" s="11"/>
      <c r="I12" s="15"/>
    </row>
    <row r="13" spans="1:10" ht="29.25" customHeight="1">
      <c r="A13" s="10">
        <v>13</v>
      </c>
      <c r="B13" s="120" t="s">
        <v>36</v>
      </c>
      <c r="C13" s="121"/>
      <c r="D13" s="55"/>
      <c r="E13" s="17"/>
      <c r="F13" s="17"/>
      <c r="G13" s="11"/>
      <c r="H13" s="11"/>
    </row>
    <row r="14" spans="1:10" ht="15.75" customHeight="1">
      <c r="B14" s="118"/>
      <c r="C14" s="119" t="s">
        <v>55</v>
      </c>
      <c r="D14" s="50" t="str">
        <f>IF(OR(ISBLANK(D10),ISBLANK(D11)),"",DATE(YEAR(D11)-6, MONTH(D11), DAY(D11)))</f>
        <v/>
      </c>
      <c r="E14" s="17"/>
      <c r="F14" s="17"/>
      <c r="G14" s="11"/>
      <c r="H14" s="11"/>
    </row>
    <row r="15" spans="1:10" ht="16.2" customHeight="1">
      <c r="A15" s="10">
        <v>15</v>
      </c>
      <c r="B15" s="118"/>
      <c r="C15" s="119" t="s">
        <v>10</v>
      </c>
      <c r="D15" s="50" t="str">
        <f>IF(OR(ISBLANK(D10),ISBLANK(D11)),"",IF(D10&gt;D14,D10,D14))</f>
        <v/>
      </c>
      <c r="E15" s="39"/>
      <c r="F15" s="39"/>
      <c r="G15" s="39"/>
      <c r="H15" s="39"/>
    </row>
    <row r="16" spans="1:10" ht="15.6">
      <c r="A16" s="10">
        <v>16</v>
      </c>
      <c r="B16" s="118"/>
      <c r="C16" s="119" t="s">
        <v>9</v>
      </c>
      <c r="D16" s="47"/>
      <c r="E16" s="40"/>
      <c r="F16" s="39"/>
      <c r="G16" s="39"/>
      <c r="H16" s="39"/>
    </row>
    <row r="17" spans="1:11" ht="15.6">
      <c r="E17" s="39"/>
      <c r="F17" s="39"/>
      <c r="G17" s="39"/>
      <c r="H17" s="39"/>
    </row>
    <row r="18" spans="1:11" ht="16.2" thickBot="1">
      <c r="B18" s="116" t="s">
        <v>11</v>
      </c>
      <c r="C18" s="122"/>
      <c r="D18" s="123"/>
      <c r="E18" s="124"/>
      <c r="F18" s="124"/>
      <c r="G18" s="123"/>
      <c r="H18" s="118"/>
    </row>
    <row r="19" spans="1:11" ht="63.75" customHeight="1" thickTop="1" thickBot="1">
      <c r="B19" s="125" t="s">
        <v>12</v>
      </c>
      <c r="C19" s="126" t="s">
        <v>13</v>
      </c>
      <c r="D19" s="127" t="s">
        <v>38</v>
      </c>
      <c r="E19" s="127" t="s">
        <v>37</v>
      </c>
      <c r="F19" s="127" t="s">
        <v>21</v>
      </c>
      <c r="G19" s="127" t="s">
        <v>22</v>
      </c>
      <c r="H19" s="128" t="s">
        <v>23</v>
      </c>
      <c r="J19" s="43" t="s">
        <v>14</v>
      </c>
      <c r="K19" s="44"/>
    </row>
    <row r="20" spans="1:11" ht="16.2" thickTop="1">
      <c r="A20" s="10">
        <v>20</v>
      </c>
      <c r="B20" s="19"/>
      <c r="C20" s="37"/>
      <c r="D20" s="20"/>
      <c r="E20" s="20"/>
      <c r="F20" s="20"/>
      <c r="G20" s="20"/>
      <c r="H20" s="21"/>
      <c r="J20" s="61">
        <v>41821</v>
      </c>
      <c r="K20" s="62">
        <v>1.9E-2</v>
      </c>
    </row>
    <row r="21" spans="1:11" ht="15.6">
      <c r="A21" s="10">
        <v>21</v>
      </c>
      <c r="B21" s="31" t="str">
        <f t="shared" ref="B21:B30" si="0">IF(ISNUMBER(B22),IF(DATE(YEAR(B22)+1,MONTH(B22),DAY(B22))&gt;$D$11,"",DATE(YEAR(B22)+1,MONTH(B22),DAY(B22))),"")</f>
        <v/>
      </c>
      <c r="C21" s="1"/>
      <c r="D21" s="2"/>
      <c r="E21" s="3"/>
      <c r="F21" s="32" t="str">
        <f t="shared" ref="F21:F31" si="1">IF(ISBLANK($D$11), "", IF(B21&gt;$D$11,"",VLOOKUP(B21,CPIRATE,2)))</f>
        <v/>
      </c>
      <c r="G21" s="57" t="str">
        <f>IF(ISNUMBER(B21),IF(OR(MAX(C$21:C21)&gt;0,D21&gt;0),0,H22*F21),"")</f>
        <v/>
      </c>
      <c r="H21" s="56" t="str">
        <f>IF(ISNUMBER(B21),SUM(H22,C21:E21,G21),"")</f>
        <v/>
      </c>
      <c r="J21" s="61">
        <v>42186</v>
      </c>
      <c r="K21" s="62">
        <v>1.7000000000000001E-2</v>
      </c>
    </row>
    <row r="22" spans="1:11" ht="15.6">
      <c r="A22" s="10">
        <v>22</v>
      </c>
      <c r="B22" s="31" t="str">
        <f t="shared" si="0"/>
        <v/>
      </c>
      <c r="C22" s="1"/>
      <c r="D22" s="2"/>
      <c r="E22" s="3"/>
      <c r="F22" s="32" t="str">
        <f t="shared" si="1"/>
        <v/>
      </c>
      <c r="G22" s="57" t="str">
        <f>IF(ISNUMBER(B22),IF(OR(MAX(C$21:C22)&gt;0,D22&gt;0),0,H23*F22),"")</f>
        <v/>
      </c>
      <c r="H22" s="56" t="str">
        <f t="shared" ref="H22:H30" si="2">IF(ISNUMBER(B22),SUM(H23,C22:E22,G22),"")</f>
        <v/>
      </c>
      <c r="J22" s="61">
        <v>42552</v>
      </c>
      <c r="K22" s="62">
        <v>0.02</v>
      </c>
    </row>
    <row r="23" spans="1:11" ht="15.6">
      <c r="A23" s="10">
        <v>23</v>
      </c>
      <c r="B23" s="31" t="str">
        <f t="shared" si="0"/>
        <v/>
      </c>
      <c r="C23" s="1"/>
      <c r="D23" s="2"/>
      <c r="E23" s="3"/>
      <c r="F23" s="32" t="str">
        <f t="shared" si="1"/>
        <v/>
      </c>
      <c r="G23" s="57" t="str">
        <f>IF(ISNUMBER(B23),IF(OR(MAX(C$21:C23)&gt;0,D23&gt;0),0,H24*F23),"")</f>
        <v/>
      </c>
      <c r="H23" s="56" t="str">
        <f t="shared" si="2"/>
        <v/>
      </c>
      <c r="J23" s="61">
        <v>42917</v>
      </c>
      <c r="K23" s="62">
        <v>2.3E-2</v>
      </c>
    </row>
    <row r="24" spans="1:11" ht="15.6">
      <c r="A24" s="10">
        <v>24</v>
      </c>
      <c r="B24" s="31" t="str">
        <f t="shared" si="0"/>
        <v/>
      </c>
      <c r="C24" s="1"/>
      <c r="D24" s="2"/>
      <c r="E24" s="3"/>
      <c r="F24" s="32" t="str">
        <f t="shared" si="1"/>
        <v/>
      </c>
      <c r="G24" s="57" t="str">
        <f>IF(ISNUMBER(B24),IF(OR(MAX(C$21:C24)&gt;0,D24&gt;0),0,H25*F24),"")</f>
        <v/>
      </c>
      <c r="H24" s="56" t="str">
        <f t="shared" si="2"/>
        <v/>
      </c>
      <c r="J24" s="63">
        <v>43282</v>
      </c>
      <c r="K24" s="64">
        <v>3.4000000000000002E-2</v>
      </c>
    </row>
    <row r="25" spans="1:11" ht="15.6">
      <c r="A25" s="10">
        <v>25</v>
      </c>
      <c r="B25" s="31" t="str">
        <f t="shared" si="0"/>
        <v/>
      </c>
      <c r="C25" s="1"/>
      <c r="D25" s="2"/>
      <c r="E25" s="3"/>
      <c r="F25" s="32" t="str">
        <f t="shared" si="1"/>
        <v/>
      </c>
      <c r="G25" s="57" t="str">
        <f>IF(ISNUMBER(B25),IF(OR(MAX(C$21:C25)&gt;0,D25&gt;0),0,H26*F25),"")</f>
        <v/>
      </c>
      <c r="H25" s="56" t="str">
        <f t="shared" si="2"/>
        <v/>
      </c>
      <c r="J25" s="61">
        <v>43647</v>
      </c>
      <c r="K25" s="62">
        <v>3.5000000000000003E-2</v>
      </c>
    </row>
    <row r="26" spans="1:11" ht="15.6">
      <c r="A26" s="10">
        <v>26</v>
      </c>
      <c r="B26" s="31" t="str">
        <f t="shared" si="0"/>
        <v/>
      </c>
      <c r="C26" s="1"/>
      <c r="D26" s="2"/>
      <c r="E26" s="3"/>
      <c r="F26" s="32" t="str">
        <f t="shared" si="1"/>
        <v/>
      </c>
      <c r="G26" s="57" t="str">
        <f>IF(ISNUMBER(B26),IF(OR(MAX(C$21:C26)&gt;0,D26&gt;0),0,H27*F26),"")</f>
        <v/>
      </c>
      <c r="H26" s="56" t="str">
        <f t="shared" si="2"/>
        <v/>
      </c>
      <c r="J26" s="61">
        <v>44013</v>
      </c>
      <c r="K26" s="62">
        <v>2.7E-2</v>
      </c>
    </row>
    <row r="27" spans="1:11" ht="15.6">
      <c r="A27" s="10">
        <v>27</v>
      </c>
      <c r="B27" s="31" t="str">
        <f t="shared" si="0"/>
        <v/>
      </c>
      <c r="C27" s="1"/>
      <c r="D27" s="2"/>
      <c r="E27" s="3"/>
      <c r="F27" s="32" t="str">
        <f t="shared" si="1"/>
        <v/>
      </c>
      <c r="G27" s="57" t="str">
        <f>IF(ISNUMBER(B27),IF(OR(MAX(C$21:C27)&gt;0,D27&gt;0),0,H28*F27),"")</f>
        <v/>
      </c>
      <c r="H27" s="56" t="str">
        <f t="shared" si="2"/>
        <v/>
      </c>
      <c r="J27" s="61">
        <v>44378</v>
      </c>
      <c r="K27" s="62">
        <v>1.9E-2</v>
      </c>
    </row>
    <row r="28" spans="1:11" ht="15.6">
      <c r="A28" s="10">
        <v>28</v>
      </c>
      <c r="B28" s="31" t="str">
        <f t="shared" si="0"/>
        <v/>
      </c>
      <c r="C28" s="1"/>
      <c r="D28" s="2"/>
      <c r="E28" s="3"/>
      <c r="F28" s="32" t="str">
        <f t="shared" si="1"/>
        <v/>
      </c>
      <c r="G28" s="57" t="str">
        <f>IF(ISNUMBER(B28),IF(OR(MAX(C$21:C28)&gt;0,D28&gt;0),0,H29*F28),"")</f>
        <v/>
      </c>
      <c r="H28" s="56" t="str">
        <f t="shared" si="2"/>
        <v/>
      </c>
      <c r="J28" s="61">
        <v>44774</v>
      </c>
      <c r="K28" s="62">
        <v>0.03</v>
      </c>
    </row>
    <row r="29" spans="1:11" ht="15.6">
      <c r="A29" s="10">
        <v>29</v>
      </c>
      <c r="B29" s="31" t="str">
        <f t="shared" si="0"/>
        <v/>
      </c>
      <c r="C29" s="1"/>
      <c r="D29" s="2"/>
      <c r="E29" s="3"/>
      <c r="F29" s="32" t="str">
        <f t="shared" si="1"/>
        <v/>
      </c>
      <c r="G29" s="57" t="str">
        <f>IF(ISNUMBER(B29),IF(OR(MAX(C$21:C29)&gt;0,D29&gt;0),0,H30*F29),"")</f>
        <v/>
      </c>
      <c r="H29" s="56" t="str">
        <f t="shared" si="2"/>
        <v/>
      </c>
      <c r="J29" s="61">
        <v>45139</v>
      </c>
      <c r="K29" s="62">
        <v>2.5000000000000001E-2</v>
      </c>
    </row>
    <row r="30" spans="1:11" ht="15.6">
      <c r="A30" s="10">
        <v>30</v>
      </c>
      <c r="B30" s="31" t="str">
        <f t="shared" si="0"/>
        <v/>
      </c>
      <c r="C30" s="1"/>
      <c r="D30" s="2"/>
      <c r="E30" s="3"/>
      <c r="F30" s="32" t="str">
        <f t="shared" si="1"/>
        <v/>
      </c>
      <c r="G30" s="57" t="str">
        <f>IF(ISNUMBER(B30),IF(OR(MAX(C$21:C30)&gt;0,D30&gt;0),0,H31*F30),"")</f>
        <v/>
      </c>
      <c r="H30" s="56" t="str">
        <f t="shared" si="2"/>
        <v/>
      </c>
      <c r="J30" s="61">
        <v>45505</v>
      </c>
      <c r="K30" s="62">
        <v>2.3E-2</v>
      </c>
    </row>
    <row r="31" spans="1:11" ht="15.6">
      <c r="A31" s="10">
        <v>31</v>
      </c>
      <c r="B31" s="31" t="str">
        <f>IF(ISNUMBER(B32),IF(DATE(YEAR(B32)+1,MONTH(B32),DAY(B32))&gt;$D$11,"",DATE(YEAR(B32)+1,MONTH(B32),DAY(B32))),"")</f>
        <v/>
      </c>
      <c r="C31" s="4"/>
      <c r="D31" s="2"/>
      <c r="E31" s="3"/>
      <c r="F31" s="32" t="str">
        <f t="shared" si="1"/>
        <v/>
      </c>
      <c r="G31" s="57" t="str">
        <f>IF(ISNUMBER(B31),IF(OR(MAX(C$21:C31)&gt;0,D31&gt;0),0,H32*F31),"")</f>
        <v/>
      </c>
      <c r="H31" s="56" t="str">
        <f>IF(ISNUMBER(B31),SUM(H32,C31:E31,G31),"")</f>
        <v/>
      </c>
      <c r="J31" s="61">
        <v>45870</v>
      </c>
      <c r="K31" s="64">
        <v>8.0000000000000002E-3</v>
      </c>
    </row>
    <row r="32" spans="1:11" ht="16.2" thickBot="1">
      <c r="A32" s="10">
        <v>32</v>
      </c>
      <c r="B32" s="30" t="str">
        <f>IF(ISBLANK(D15), "", D15)</f>
        <v/>
      </c>
      <c r="C32" s="5"/>
      <c r="D32" s="6"/>
      <c r="E32" s="7"/>
      <c r="F32" s="34"/>
      <c r="G32" s="35"/>
      <c r="H32" s="33" t="str">
        <f>IF(ISBLANK(D16), "", (D16))</f>
        <v/>
      </c>
      <c r="J32" s="61">
        <v>46235</v>
      </c>
      <c r="K32" s="64" t="s">
        <v>44</v>
      </c>
    </row>
    <row r="33" spans="1:14" ht="15" thickTop="1">
      <c r="B33" s="8"/>
      <c r="C33" s="8"/>
      <c r="D33" s="8"/>
      <c r="E33" s="22"/>
      <c r="F33" s="8"/>
      <c r="G33" s="8"/>
      <c r="H33" s="8"/>
      <c r="J33" s="100" t="s">
        <v>40</v>
      </c>
      <c r="K33" s="100"/>
    </row>
    <row r="34" spans="1:14" ht="15.6">
      <c r="B34" s="101" t="s">
        <v>15</v>
      </c>
      <c r="C34" s="102"/>
      <c r="D34" s="102"/>
      <c r="E34" s="8"/>
      <c r="F34" s="8"/>
      <c r="G34" s="8"/>
      <c r="H34" s="8"/>
    </row>
    <row r="35" spans="1:14" ht="15.6">
      <c r="A35" s="10">
        <v>35</v>
      </c>
      <c r="B35" s="85" t="s">
        <v>24</v>
      </c>
      <c r="C35" s="86"/>
      <c r="D35" s="87"/>
      <c r="E35" s="67" t="str">
        <f>IF(ISBLANK(D10), "D10 needs a value",
IF(ISBLANK(D11), "D11 needs a value",
IF(ISBLANK(D12), "D12 needs a value",
IF(ISBLANK(D15), "D15 needs a value", D12))))</f>
        <v>D10 needs a value</v>
      </c>
      <c r="G35" s="8"/>
      <c r="H35" s="8"/>
    </row>
    <row r="36" spans="1:14" ht="30.6" customHeight="1">
      <c r="A36" s="10">
        <v>36</v>
      </c>
      <c r="B36" s="85" t="s">
        <v>35</v>
      </c>
      <c r="C36" s="86"/>
      <c r="D36" s="87"/>
      <c r="E36" s="69" t="str">
        <f>IF(ISBLANK($D$11),"",IF(VLOOKUP(D11,CPIRATE,2)*3&gt;VLOOKUP(D11,MaxRate,2),VLOOKUP(D11,MaxRate,2),VLOOKUP(D11,CPIRATE,2)*3))</f>
        <v/>
      </c>
      <c r="G36" s="8"/>
      <c r="H36" s="8"/>
      <c r="J36" s="98" t="s">
        <v>54</v>
      </c>
      <c r="K36" s="99"/>
    </row>
    <row r="37" spans="1:14" ht="15.6">
      <c r="A37" s="10">
        <v>37</v>
      </c>
      <c r="B37" s="85" t="s">
        <v>34</v>
      </c>
      <c r="C37" s="86"/>
      <c r="D37" s="87"/>
      <c r="E37" s="59" t="str">
        <f>IF(ISNUMBER(E35),E36*E35,"")</f>
        <v/>
      </c>
      <c r="G37" s="8"/>
      <c r="H37" s="8"/>
      <c r="J37" s="71">
        <v>41640</v>
      </c>
      <c r="K37" s="72">
        <v>0.1</v>
      </c>
    </row>
    <row r="38" spans="1:14" ht="15.6">
      <c r="A38" s="10">
        <v>38</v>
      </c>
      <c r="B38" s="85" t="s">
        <v>26</v>
      </c>
      <c r="C38" s="86"/>
      <c r="D38" s="87"/>
      <c r="E38" s="60" t="str">
        <f>IF(ISNUMBER(E35), VLOOKUP(D11,CPIRATE,2), "")</f>
        <v/>
      </c>
      <c r="G38" s="8"/>
      <c r="H38" s="8"/>
      <c r="J38" s="71">
        <v>44409</v>
      </c>
      <c r="K38" s="72">
        <v>8.7999999999999995E-2</v>
      </c>
    </row>
    <row r="39" spans="1:14" ht="15.6">
      <c r="A39" s="10">
        <v>39</v>
      </c>
      <c r="B39" s="85" t="s">
        <v>27</v>
      </c>
      <c r="C39" s="86"/>
      <c r="D39" s="87"/>
      <c r="E39" s="59" t="str">
        <f>IF(ISNUMBER(E35),E35* E38, "")</f>
        <v/>
      </c>
      <c r="F39" s="46"/>
      <c r="G39" s="8"/>
      <c r="H39" s="8"/>
      <c r="J39" s="73">
        <v>44774</v>
      </c>
      <c r="K39" s="75">
        <v>0.1</v>
      </c>
    </row>
    <row r="40" spans="1:14" ht="15.6">
      <c r="A40" s="10">
        <v>40</v>
      </c>
      <c r="B40" s="85" t="s">
        <v>28</v>
      </c>
      <c r="C40" s="86"/>
      <c r="D40" s="87"/>
      <c r="E40" s="59" t="str">
        <f>IFERROR(IF(MAX(H19:H30)-E35&gt;0, MAX(H19:H30)-(E35+E39), 0),"")</f>
        <v/>
      </c>
      <c r="J40" s="77">
        <v>45139</v>
      </c>
      <c r="K40" s="78">
        <v>9.1999999999999998E-2</v>
      </c>
    </row>
    <row r="41" spans="1:14" ht="15.6">
      <c r="A41" s="10">
        <v>41</v>
      </c>
      <c r="B41" s="85" t="s">
        <v>29</v>
      </c>
      <c r="C41" s="86"/>
      <c r="D41" s="87"/>
      <c r="E41" s="59" t="str">
        <f>IF(ISNUMBER(E40), (E39+E40), E39)</f>
        <v/>
      </c>
      <c r="J41" s="77">
        <v>45505</v>
      </c>
      <c r="K41" s="78">
        <v>8.7999999999999995E-2</v>
      </c>
    </row>
    <row r="42" spans="1:14" ht="35.25" customHeight="1">
      <c r="A42" s="10">
        <v>42</v>
      </c>
      <c r="B42" s="90" t="s">
        <v>43</v>
      </c>
      <c r="C42" s="91"/>
      <c r="D42" s="92"/>
      <c r="E42" s="59" t="str">
        <f>IF(ISBLANK(D11), "", IF(E37&lt;=(E41),E37, (E41)))</f>
        <v/>
      </c>
      <c r="J42" s="74">
        <v>45870</v>
      </c>
      <c r="K42" s="76">
        <v>6.3E-2</v>
      </c>
      <c r="M42" s="42"/>
    </row>
    <row r="43" spans="1:14" ht="17.7" customHeight="1">
      <c r="A43" s="10">
        <v>43</v>
      </c>
      <c r="B43" s="58" t="s">
        <v>18</v>
      </c>
      <c r="C43" s="58"/>
      <c r="D43" s="58"/>
      <c r="E43" s="59" t="str">
        <f>IF(ISNUMBER(E35), D13, "")</f>
        <v/>
      </c>
      <c r="F43" s="24"/>
      <c r="J43" s="79">
        <v>46235</v>
      </c>
      <c r="K43" s="80" t="s">
        <v>44</v>
      </c>
      <c r="M43" s="8"/>
      <c r="N43" s="23"/>
    </row>
    <row r="44" spans="1:14" ht="16.2" customHeight="1">
      <c r="A44" s="10">
        <v>44</v>
      </c>
      <c r="B44" s="58" t="s">
        <v>17</v>
      </c>
      <c r="C44" s="58"/>
      <c r="D44" s="58"/>
      <c r="E44" s="59" t="str">
        <f>IF(ISNUMBER(E35), (E35+E43+E42), "")</f>
        <v/>
      </c>
      <c r="F44" s="25"/>
      <c r="M44" s="41"/>
      <c r="N44" s="26"/>
    </row>
    <row r="45" spans="1:14" ht="17.399999999999999">
      <c r="C45" s="18"/>
      <c r="D45" s="38"/>
      <c r="E45" s="27"/>
      <c r="F45" s="27"/>
      <c r="G45" s="8"/>
      <c r="H45" s="26"/>
    </row>
    <row r="46" spans="1:14" ht="18" thickBot="1">
      <c r="B46" s="88" t="s">
        <v>30</v>
      </c>
      <c r="C46" s="88"/>
      <c r="D46" s="8"/>
      <c r="E46" s="27"/>
      <c r="F46" s="27"/>
      <c r="G46" s="8"/>
      <c r="H46" s="26"/>
    </row>
    <row r="47" spans="1:14" ht="17.399999999999999">
      <c r="B47" s="48" t="s">
        <v>32</v>
      </c>
      <c r="C47" s="48" t="s">
        <v>33</v>
      </c>
      <c r="D47" s="51" t="s">
        <v>31</v>
      </c>
      <c r="E47" s="27"/>
      <c r="F47" s="27"/>
      <c r="G47" s="8"/>
      <c r="H47" s="26"/>
    </row>
    <row r="48" spans="1:14" ht="42" customHeight="1" thickBot="1">
      <c r="A48" s="10">
        <v>48</v>
      </c>
      <c r="B48" s="70"/>
      <c r="C48" s="52"/>
      <c r="D48" s="68" t="str">
        <f>IF(AND(ISBLANK(B48),ISBLANK(C48)),"",IF(ROUND(B48+C48,2)&gt;ROUND(E42,2),"Amount exceeds allowable increase",IF(ROUND(B48,2)&gt;ROUND(E40,2),"Exceeds allowable banking",IF(ROUND(C48,2)&gt;ROUND(E39,2),"Exceeds allowable CPI",(B48+C48)))))</f>
        <v/>
      </c>
      <c r="E48" s="27"/>
      <c r="F48" s="27"/>
      <c r="G48" s="8"/>
      <c r="H48" s="26"/>
    </row>
    <row r="49" spans="2:11" ht="17.399999999999999">
      <c r="B49" s="8" t="s">
        <v>16</v>
      </c>
      <c r="C49" s="18"/>
      <c r="D49" s="45"/>
      <c r="E49" s="27"/>
      <c r="F49" s="27"/>
      <c r="G49" s="8"/>
      <c r="H49" s="26"/>
    </row>
    <row r="50" spans="2:11" ht="30.6" customHeight="1">
      <c r="B50" s="93" t="s">
        <v>57</v>
      </c>
      <c r="C50" s="94"/>
      <c r="D50" s="94"/>
      <c r="E50" s="94"/>
      <c r="F50" s="94"/>
      <c r="G50" s="94"/>
      <c r="H50" s="94"/>
      <c r="I50" s="94"/>
      <c r="J50" s="94"/>
      <c r="K50" s="94"/>
    </row>
    <row r="51" spans="2:11">
      <c r="B51" s="81" t="s">
        <v>45</v>
      </c>
      <c r="C51" s="53"/>
      <c r="D51" s="53"/>
      <c r="E51" s="9"/>
      <c r="F51" s="9"/>
      <c r="G51" s="9"/>
      <c r="H51" s="9"/>
      <c r="J51" s="9"/>
      <c r="K51" s="9"/>
    </row>
    <row r="52" spans="2:11">
      <c r="B52" s="9" t="s">
        <v>46</v>
      </c>
      <c r="C52" s="9"/>
      <c r="D52" s="9"/>
      <c r="E52" s="9"/>
      <c r="F52" s="9"/>
      <c r="G52" s="9"/>
      <c r="H52" s="9"/>
      <c r="J52" s="9"/>
      <c r="K52" s="9"/>
    </row>
    <row r="53" spans="2:11" ht="15.6">
      <c r="B53" s="9" t="s">
        <v>47</v>
      </c>
      <c r="C53" s="28"/>
      <c r="D53" s="29"/>
      <c r="E53" s="9"/>
      <c r="F53" s="9"/>
      <c r="G53" s="9"/>
      <c r="H53" s="9"/>
      <c r="J53" s="9"/>
      <c r="K53" s="9"/>
    </row>
    <row r="54" spans="2:11">
      <c r="B54" s="9" t="s">
        <v>48</v>
      </c>
      <c r="C54" s="9"/>
      <c r="D54" s="9"/>
      <c r="E54" s="9"/>
      <c r="F54" s="9"/>
      <c r="G54" s="9"/>
      <c r="H54" s="9"/>
      <c r="J54" s="9"/>
      <c r="K54" s="9"/>
    </row>
    <row r="55" spans="2:11">
      <c r="B55" s="9" t="s">
        <v>49</v>
      </c>
      <c r="C55" s="9"/>
      <c r="D55" s="9"/>
      <c r="E55" s="9"/>
      <c r="F55" s="9"/>
      <c r="G55" s="9"/>
      <c r="H55" s="9"/>
      <c r="J55" s="9"/>
      <c r="K55" s="9"/>
    </row>
    <row r="56" spans="2:11">
      <c r="B56" s="9" t="s">
        <v>50</v>
      </c>
      <c r="C56" s="9"/>
      <c r="D56" s="9"/>
      <c r="E56" s="9"/>
      <c r="F56" s="9"/>
      <c r="G56" s="9"/>
      <c r="H56" s="9"/>
      <c r="J56" s="9"/>
      <c r="K56" s="9"/>
    </row>
    <row r="57" spans="2:11">
      <c r="B57" s="9" t="s">
        <v>51</v>
      </c>
      <c r="C57" s="9"/>
      <c r="D57" s="9"/>
      <c r="E57" s="9"/>
      <c r="F57" s="9"/>
      <c r="G57" s="9"/>
      <c r="H57" s="9"/>
      <c r="J57" s="9"/>
      <c r="K57" s="9"/>
    </row>
    <row r="58" spans="2:11" ht="3.75" customHeight="1">
      <c r="B58" s="89" t="s">
        <v>52</v>
      </c>
      <c r="C58" s="89"/>
      <c r="D58" s="89"/>
      <c r="E58" s="89"/>
      <c r="F58" s="89"/>
      <c r="G58" s="89"/>
      <c r="H58" s="54"/>
      <c r="J58" s="9"/>
      <c r="K58" s="9"/>
    </row>
    <row r="59" spans="2:11" ht="35.25" customHeight="1">
      <c r="B59" s="89"/>
      <c r="C59" s="89"/>
      <c r="D59" s="89"/>
      <c r="E59" s="89"/>
      <c r="F59" s="89"/>
      <c r="G59" s="89"/>
      <c r="H59" s="9"/>
      <c r="J59" s="9"/>
      <c r="K59" s="9"/>
    </row>
    <row r="60" spans="2:11" ht="29.25" customHeight="1">
      <c r="B60" s="83" t="s">
        <v>53</v>
      </c>
      <c r="C60" s="84"/>
      <c r="D60" s="84"/>
      <c r="E60" s="84"/>
      <c r="F60" s="84"/>
      <c r="G60" s="84"/>
      <c r="H60" s="54"/>
      <c r="J60" s="9"/>
      <c r="K60" s="9"/>
    </row>
    <row r="61" spans="2:11" ht="4.95" customHeight="1">
      <c r="B61" s="84"/>
      <c r="C61" s="84"/>
      <c r="D61" s="84"/>
      <c r="E61" s="84"/>
      <c r="F61" s="84"/>
      <c r="G61" s="84"/>
      <c r="H61" s="54"/>
      <c r="J61" s="9"/>
      <c r="K61" s="9"/>
    </row>
    <row r="62" spans="2:11">
      <c r="J62" s="82"/>
      <c r="K62" s="82"/>
    </row>
  </sheetData>
  <sheetProtection algorithmName="SHA-512" hashValue="CG/6xoLf9j8pxaBBNcdfrw6Pm5qkXjGPpAXmwJIV+Ag9mTvWHK82FbFFSj3OAjYhfRtM3vOkVFXnLCmnQ4sX6w==" saltValue="vwO0ySOpc0L2E7NhEz2Cqw==" spinCount="100000" sheet="1" objects="1" scenarios="1"/>
  <mergeCells count="21">
    <mergeCell ref="J33:K33"/>
    <mergeCell ref="B34:D34"/>
    <mergeCell ref="D6:E6"/>
    <mergeCell ref="D7:E7"/>
    <mergeCell ref="D1:E1"/>
    <mergeCell ref="E10:E12"/>
    <mergeCell ref="B12:C12"/>
    <mergeCell ref="B13:C13"/>
    <mergeCell ref="B35:D35"/>
    <mergeCell ref="B60:G61"/>
    <mergeCell ref="B36:D36"/>
    <mergeCell ref="B46:C46"/>
    <mergeCell ref="B58:G59"/>
    <mergeCell ref="B38:D38"/>
    <mergeCell ref="B42:D42"/>
    <mergeCell ref="B40:D40"/>
    <mergeCell ref="B37:D37"/>
    <mergeCell ref="B39:D39"/>
    <mergeCell ref="B41:D41"/>
    <mergeCell ref="B50:K50"/>
    <mergeCell ref="J36:K36"/>
  </mergeCells>
  <dataValidations xWindow="919" yWindow="483" count="7">
    <dataValidation allowBlank="1" showErrorMessage="1" prompt="This date is calculated as either the move in date, or 11 years before effective date of increase, whichever is more recent." sqref="D14" xr:uid="{00000000-0002-0000-0000-000000000000}"/>
    <dataValidation type="decimal" errorStyle="warning" allowBlank="1" showInputMessage="1" showErrorMessage="1" error="Rent amount out of range!" sqref="D16" xr:uid="{00000000-0002-0000-0000-000001000000}">
      <formula1>200</formula1>
      <formula2>20000</formula2>
    </dataValidation>
    <dataValidation allowBlank="1" showErrorMessage="1" sqref="D13 F35:F44 E40:E44 E35 E37:E38" xr:uid="{00000000-0002-0000-0000-000003000000}"/>
    <dataValidation type="date" errorStyle="warning" allowBlank="1" showInputMessage="1" showErrorMessage="1" error="Date out of range!" sqref="D10" xr:uid="{00000000-0002-0000-0000-000004000000}">
      <formula1>25569</formula1>
      <formula2>NOW()</formula2>
    </dataValidation>
    <dataValidation type="date" errorStyle="warning" allowBlank="1" showInputMessage="1" error="Date out of range" sqref="D12" xr:uid="{00000000-0002-0000-0000-000005000000}">
      <formula1>31686</formula1>
      <formula2>42551</formula2>
    </dataValidation>
    <dataValidation allowBlank="1" showErrorMessage="1" prompt="If you reduced the rent at any time, enter the reduction as a negative number." sqref="E21:E31" xr:uid="{00000000-0002-0000-0000-000006000000}"/>
    <dataValidation allowBlank="1" sqref="E39" xr:uid="{6787F2AB-076E-464E-B9F6-10A1203061DE}"/>
  </dataValidations>
  <pageMargins left="0.7" right="0.7" top="0.75" bottom="0.75" header="0.3" footer="0.3"/>
  <pageSetup scale="60" orientation="portrait" r:id="rId1"/>
  <headerFooter>
    <oddFooter>&amp;LRevised 9.24.2020</oddFooter>
  </headerFooter>
  <drawing r:id="rId2"/>
  <legacyDrawing r:id="rId3"/>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92A925F8F96DE41806A2943AEF00ACD" ma:contentTypeVersion="16" ma:contentTypeDescription="Create a new document." ma:contentTypeScope="" ma:versionID="c24e046dbea37625273b1cca9d6edfcb">
  <xsd:schema xmlns:xsd="http://www.w3.org/2001/XMLSchema" xmlns:xs="http://www.w3.org/2001/XMLSchema" xmlns:p="http://schemas.microsoft.com/office/2006/metadata/properties" xmlns:ns3="f925256d-2b47-4221-a4c6-ce1584db84a0" xmlns:ns4="895ca194-dd3e-4c84-be65-29bde217bdb0" targetNamespace="http://schemas.microsoft.com/office/2006/metadata/properties" ma:root="true" ma:fieldsID="13448db2128ebbfaf8d28060103d7d4d" ns3:_="" ns4:_="">
    <xsd:import namespace="f925256d-2b47-4221-a4c6-ce1584db84a0"/>
    <xsd:import namespace="895ca194-dd3e-4c84-be65-29bde217bdb0"/>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DateTaken" minOccurs="0"/>
                <xsd:element ref="ns3:MediaServiceLocation" minOccurs="0"/>
                <xsd:element ref="ns3:MediaLengthInSecond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25256d-2b47-4221-a4c6-ce1584db84a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_activity" ma:index="20" nillable="true" ma:displayName="_activity" ma:hidden="true" ma:internalName="_activity">
      <xsd:simpleType>
        <xsd:restriction base="dms:Note"/>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ystemTags" ma:index="22" nillable="true" ma:displayName="MediaServiceSystemTags" ma:hidden="true" ma:internalName="MediaServiceSystemTags" ma:readOnly="true">
      <xsd:simpleType>
        <xsd:restriction base="dms:Note"/>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95ca194-dd3e-4c84-be65-29bde217bdb0"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f925256d-2b47-4221-a4c6-ce1584db84a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E6F57A-F16E-409B-BE24-375F1FF27A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25256d-2b47-4221-a4c6-ce1584db84a0"/>
    <ds:schemaRef ds:uri="895ca194-dd3e-4c84-be65-29bde217bd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83BFDDE-9E3F-4E22-BE1A-C017B0AA5D44}">
  <ds:schemaRefs>
    <ds:schemaRef ds:uri="http://purl.org/dc/elements/1.1/"/>
    <ds:schemaRef ds:uri="http://schemas.microsoft.com/office/2006/metadata/properties"/>
    <ds:schemaRef ds:uri="895ca194-dd3e-4c84-be65-29bde217bdb0"/>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f925256d-2b47-4221-a4c6-ce1584db84a0"/>
    <ds:schemaRef ds:uri="http://www.w3.org/XML/1998/namespace"/>
    <ds:schemaRef ds:uri="http://purl.org/dc/dcmitype/"/>
  </ds:schemaRefs>
</ds:datastoreItem>
</file>

<file path=customXml/itemProps3.xml><?xml version="1.0" encoding="utf-8"?>
<ds:datastoreItem xmlns:ds="http://schemas.openxmlformats.org/officeDocument/2006/customXml" ds:itemID="{A4DDFEBA-E45D-453C-8BBF-08AC374F191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Sheet1</vt:lpstr>
      <vt:lpstr>CPIRATE</vt:lpstr>
      <vt:lpstr>MaxRate</vt:lpstr>
      <vt:lpstr>Sheet1!Print_Area</vt:lpstr>
    </vt:vector>
  </TitlesOfParts>
  <Company>City Of Oakland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Cohen, Barbara</dc:creator>
  <cp:lastModifiedBy>Ramirez, Victor</cp:lastModifiedBy>
  <cp:lastPrinted>2020-09-25T00:14:37Z</cp:lastPrinted>
  <dcterms:created xsi:type="dcterms:W3CDTF">2013-10-23T16:36:33Z</dcterms:created>
  <dcterms:modified xsi:type="dcterms:W3CDTF">2026-01-30T17:14:03Z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0x010100D92A925F8F96DE41806A2943AEF00ACD</vt:lpwstr>
  </property>
  <property fmtid="{D5CDD505-2E9C-101B-9397-08002B2CF9AE}" pid="3" name="_dlc_DocIdItemGuid">
    <vt:lpwstr>44971b75-7688-46c8-8c44-19c923d3068d</vt:lpwstr>
  </property>
</Properties>
</file>